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CATASTRO,AGUA POT" sheetId="13" r:id="rId13"/>
    <sheet name="OBRAS PUB" sheetId="14" r:id="rId14"/>
    <sheet name="SER PUB I" sheetId="15" r:id="rId15"/>
    <sheet name="SER PUB II" sheetId="16" r:id="rId16"/>
    <sheet name="SER PUB III" sheetId="17" r:id="rId17"/>
    <sheet name="SER PUB IV" sheetId="18" r:id="rId18"/>
    <sheet name="SER PUBV" sheetId="19" r:id="rId19"/>
    <sheet name="SER PUB VI" sheetId="20" r:id="rId20"/>
    <sheet name="SER PUB VII" sheetId="21" r:id="rId21"/>
    <sheet name="SER PUB VIII" sheetId="22" r:id="rId22"/>
    <sheet name="SER PUB IX" sheetId="23" r:id="rId23"/>
    <sheet name="EVENTUALES1" sheetId="24" r:id="rId24"/>
    <sheet name="N-SEG PUB I" sheetId="25" r:id="rId25"/>
    <sheet name="N-SEG PUB II" sheetId="26" r:id="rId26"/>
    <sheet name="N-SEG PUB III" sheetId="27" r:id="rId27"/>
    <sheet name="N-SEP PUBIV" sheetId="28" r:id="rId28"/>
    <sheet name="N SEP PUB V" sheetId="29" r:id="rId29"/>
    <sheet name="PROT CIV I" sheetId="30" r:id="rId30"/>
    <sheet name="PROT CIV II" sheetId="31" r:id="rId31"/>
    <sheet name="TRANSITO" sheetId="32" r:id="rId32"/>
    <sheet name="BASEADO" sheetId="33" r:id="rId33"/>
  </sheets>
  <calcPr calcId="144525"/>
</workbook>
</file>

<file path=xl/calcChain.xml><?xml version="1.0" encoding="utf-8"?>
<calcChain xmlns="http://schemas.openxmlformats.org/spreadsheetml/2006/main">
  <c r="K240" i="33" l="1"/>
  <c r="I240" i="33"/>
  <c r="G240" i="33"/>
  <c r="E240" i="33"/>
  <c r="D240" i="33"/>
  <c r="C240" i="33"/>
  <c r="B240" i="33"/>
  <c r="A240" i="33"/>
  <c r="L239" i="33"/>
  <c r="K239" i="33"/>
  <c r="J239" i="33"/>
  <c r="I239" i="33"/>
  <c r="G239" i="33"/>
  <c r="E239" i="33"/>
  <c r="D239" i="33"/>
  <c r="C239" i="33"/>
  <c r="B239" i="33"/>
  <c r="A239" i="33"/>
  <c r="L238" i="33"/>
  <c r="K238" i="33"/>
  <c r="I238" i="33"/>
  <c r="G238" i="33"/>
  <c r="E238" i="33"/>
  <c r="D238" i="33"/>
  <c r="C238" i="33"/>
  <c r="B238" i="33"/>
  <c r="A238" i="33"/>
  <c r="K237" i="33"/>
  <c r="I237" i="33"/>
  <c r="G237" i="33"/>
  <c r="E237" i="33"/>
  <c r="D237" i="33"/>
  <c r="C237" i="33"/>
  <c r="B237" i="33"/>
  <c r="A237" i="33"/>
  <c r="K236" i="33"/>
  <c r="I236" i="33"/>
  <c r="G236" i="33"/>
  <c r="E236" i="33"/>
  <c r="D236" i="33"/>
  <c r="C236" i="33"/>
  <c r="B236" i="33"/>
  <c r="A236" i="33"/>
  <c r="K235" i="33"/>
  <c r="I235" i="33"/>
  <c r="G235" i="33"/>
  <c r="E235" i="33"/>
  <c r="D235" i="33"/>
  <c r="C235" i="33"/>
  <c r="B235" i="33"/>
  <c r="A235" i="33"/>
  <c r="K234" i="33"/>
  <c r="I234" i="33"/>
  <c r="G234" i="33"/>
  <c r="E234" i="33"/>
  <c r="D234" i="33"/>
  <c r="C234" i="33"/>
  <c r="B234" i="33"/>
  <c r="A234" i="33"/>
  <c r="L233" i="33"/>
  <c r="K233" i="33"/>
  <c r="I233" i="33"/>
  <c r="G233" i="33"/>
  <c r="E233" i="33"/>
  <c r="D233" i="33"/>
  <c r="C233" i="33"/>
  <c r="B233" i="33"/>
  <c r="A233" i="33"/>
  <c r="L232" i="33"/>
  <c r="K232" i="33"/>
  <c r="I232" i="33"/>
  <c r="G232" i="33"/>
  <c r="E232" i="33"/>
  <c r="D232" i="33"/>
  <c r="C232" i="33"/>
  <c r="B232" i="33"/>
  <c r="A232" i="33"/>
  <c r="L231" i="33"/>
  <c r="K231" i="33"/>
  <c r="I231" i="33"/>
  <c r="G231" i="33"/>
  <c r="E231" i="33"/>
  <c r="D231" i="33"/>
  <c r="C231" i="33"/>
  <c r="B231" i="33"/>
  <c r="A231" i="33"/>
  <c r="L230" i="33"/>
  <c r="K230" i="33"/>
  <c r="I230" i="33"/>
  <c r="G230" i="33"/>
  <c r="E230" i="33"/>
  <c r="D230" i="33"/>
  <c r="C230" i="33"/>
  <c r="B230" i="33"/>
  <c r="A230" i="33"/>
  <c r="L229" i="33"/>
  <c r="K229" i="33"/>
  <c r="I229" i="33"/>
  <c r="G229" i="33"/>
  <c r="E229" i="33"/>
  <c r="D229" i="33"/>
  <c r="C229" i="33"/>
  <c r="B229" i="33"/>
  <c r="A229" i="33"/>
  <c r="L228" i="33"/>
  <c r="K228" i="33"/>
  <c r="I228" i="33"/>
  <c r="G228" i="33"/>
  <c r="E228" i="33"/>
  <c r="D228" i="33"/>
  <c r="C228" i="33"/>
  <c r="B228" i="33"/>
  <c r="A228" i="33"/>
  <c r="L227" i="33"/>
  <c r="K227" i="33"/>
  <c r="I227" i="33"/>
  <c r="G227" i="33"/>
  <c r="E227" i="33"/>
  <c r="D227" i="33"/>
  <c r="C227" i="33"/>
  <c r="B227" i="33"/>
  <c r="A227" i="33"/>
  <c r="L226" i="33"/>
  <c r="K226" i="33"/>
  <c r="I226" i="33"/>
  <c r="G226" i="33"/>
  <c r="E226" i="33"/>
  <c r="D226" i="33"/>
  <c r="C226" i="33"/>
  <c r="B226" i="33"/>
  <c r="A226" i="33"/>
  <c r="K225" i="33"/>
  <c r="I225" i="33"/>
  <c r="G225" i="33"/>
  <c r="E225" i="33"/>
  <c r="D225" i="33"/>
  <c r="C225" i="33"/>
  <c r="B225" i="33"/>
  <c r="A225" i="33"/>
  <c r="K224" i="33"/>
  <c r="I224" i="33"/>
  <c r="G224" i="33"/>
  <c r="E224" i="33"/>
  <c r="D224" i="33"/>
  <c r="C224" i="33"/>
  <c r="B224" i="33"/>
  <c r="A224" i="33"/>
  <c r="L223" i="33"/>
  <c r="K223" i="33"/>
  <c r="J223" i="33"/>
  <c r="I223" i="33"/>
  <c r="G223" i="33"/>
  <c r="E223" i="33"/>
  <c r="D223" i="33"/>
  <c r="C223" i="33"/>
  <c r="B223" i="33"/>
  <c r="A223" i="33"/>
  <c r="L222" i="33"/>
  <c r="K222" i="33"/>
  <c r="J222" i="33"/>
  <c r="I222" i="33"/>
  <c r="G222" i="33"/>
  <c r="E222" i="33"/>
  <c r="D222" i="33"/>
  <c r="C222" i="33"/>
  <c r="B222" i="33"/>
  <c r="A222" i="33"/>
  <c r="L221" i="33"/>
  <c r="K221" i="33"/>
  <c r="I221" i="33"/>
  <c r="G221" i="33"/>
  <c r="E221" i="33"/>
  <c r="D221" i="33"/>
  <c r="C221" i="33"/>
  <c r="B221" i="33"/>
  <c r="A221" i="33"/>
  <c r="L220" i="33"/>
  <c r="K220" i="33"/>
  <c r="I220" i="33"/>
  <c r="G220" i="33"/>
  <c r="E220" i="33"/>
  <c r="D220" i="33"/>
  <c r="C220" i="33"/>
  <c r="B220" i="33"/>
  <c r="A220" i="33"/>
  <c r="L219" i="33"/>
  <c r="K219" i="33"/>
  <c r="I219" i="33"/>
  <c r="G219" i="33"/>
  <c r="E219" i="33"/>
  <c r="D219" i="33"/>
  <c r="C219" i="33"/>
  <c r="B219" i="33"/>
  <c r="A219" i="33"/>
  <c r="L218" i="33"/>
  <c r="K218" i="33"/>
  <c r="I218" i="33"/>
  <c r="G218" i="33"/>
  <c r="E218" i="33"/>
  <c r="D218" i="33"/>
  <c r="C218" i="33"/>
  <c r="B218" i="33"/>
  <c r="A218" i="33"/>
  <c r="L217" i="33"/>
  <c r="K217" i="33"/>
  <c r="I217" i="33"/>
  <c r="G217" i="33"/>
  <c r="E217" i="33"/>
  <c r="D217" i="33"/>
  <c r="C217" i="33"/>
  <c r="B217" i="33"/>
  <c r="A217" i="33"/>
  <c r="L216" i="33"/>
  <c r="K216" i="33"/>
  <c r="I216" i="33"/>
  <c r="G216" i="33"/>
  <c r="E216" i="33"/>
  <c r="D216" i="33"/>
  <c r="C216" i="33"/>
  <c r="B216" i="33"/>
  <c r="A216" i="33"/>
  <c r="L215" i="33"/>
  <c r="K215" i="33"/>
  <c r="I215" i="33"/>
  <c r="G215" i="33"/>
  <c r="E215" i="33"/>
  <c r="D215" i="33"/>
  <c r="C215" i="33"/>
  <c r="B215" i="33"/>
  <c r="A215" i="33"/>
  <c r="L214" i="33"/>
  <c r="K214" i="33"/>
  <c r="J214" i="33"/>
  <c r="I214" i="33"/>
  <c r="G214" i="33"/>
  <c r="E214" i="33"/>
  <c r="D214" i="33"/>
  <c r="C214" i="33"/>
  <c r="B214" i="33"/>
  <c r="A214" i="33"/>
  <c r="L213" i="33"/>
  <c r="K213" i="33"/>
  <c r="J213" i="33"/>
  <c r="I213" i="33"/>
  <c r="G213" i="33"/>
  <c r="E213" i="33"/>
  <c r="D213" i="33"/>
  <c r="C213" i="33"/>
  <c r="B213" i="33"/>
  <c r="A213" i="33"/>
  <c r="L212" i="33"/>
  <c r="K212" i="33"/>
  <c r="J212" i="33"/>
  <c r="I212" i="33"/>
  <c r="G212" i="33"/>
  <c r="E212" i="33"/>
  <c r="D212" i="33"/>
  <c r="C212" i="33"/>
  <c r="B212" i="33"/>
  <c r="A212" i="33"/>
  <c r="L211" i="33"/>
  <c r="K211" i="33"/>
  <c r="I211" i="33"/>
  <c r="G211" i="33"/>
  <c r="E211" i="33"/>
  <c r="D211" i="33"/>
  <c r="C211" i="33"/>
  <c r="B211" i="33"/>
  <c r="A211" i="33"/>
  <c r="L210" i="33"/>
  <c r="K210" i="33"/>
  <c r="I210" i="33"/>
  <c r="G210" i="33"/>
  <c r="E210" i="33"/>
  <c r="D210" i="33"/>
  <c r="C210" i="33"/>
  <c r="B210" i="33"/>
  <c r="A210" i="33"/>
  <c r="L209" i="33"/>
  <c r="K209" i="33"/>
  <c r="I209" i="33"/>
  <c r="G209" i="33"/>
  <c r="E209" i="33"/>
  <c r="D209" i="33"/>
  <c r="C209" i="33"/>
  <c r="B209" i="33"/>
  <c r="A209" i="33"/>
  <c r="L208" i="33"/>
  <c r="K208" i="33"/>
  <c r="I208" i="33"/>
  <c r="G208" i="33"/>
  <c r="E208" i="33"/>
  <c r="D208" i="33"/>
  <c r="C208" i="33"/>
  <c r="B208" i="33"/>
  <c r="A208" i="33"/>
  <c r="L207" i="33"/>
  <c r="K207" i="33"/>
  <c r="I207" i="33"/>
  <c r="G207" i="33"/>
  <c r="E207" i="33"/>
  <c r="D207" i="33"/>
  <c r="C207" i="33"/>
  <c r="B207" i="33"/>
  <c r="A207" i="33"/>
  <c r="L206" i="33"/>
  <c r="K206" i="33"/>
  <c r="I206" i="33"/>
  <c r="G206" i="33"/>
  <c r="E206" i="33"/>
  <c r="D206" i="33"/>
  <c r="C206" i="33"/>
  <c r="B206" i="33"/>
  <c r="A206" i="33"/>
  <c r="L205" i="33"/>
  <c r="K205" i="33"/>
  <c r="I205" i="33"/>
  <c r="G205" i="33"/>
  <c r="E205" i="33"/>
  <c r="D205" i="33"/>
  <c r="C205" i="33"/>
  <c r="B205" i="33"/>
  <c r="A205" i="33"/>
  <c r="L204" i="33"/>
  <c r="K204" i="33"/>
  <c r="I204" i="33"/>
  <c r="G204" i="33"/>
  <c r="E204" i="33"/>
  <c r="D204" i="33"/>
  <c r="C204" i="33"/>
  <c r="B204" i="33"/>
  <c r="A204" i="33"/>
  <c r="L203" i="33"/>
  <c r="K203" i="33"/>
  <c r="I203" i="33"/>
  <c r="G203" i="33"/>
  <c r="E203" i="33"/>
  <c r="D203" i="33"/>
  <c r="C203" i="33"/>
  <c r="B203" i="33"/>
  <c r="A203" i="33"/>
  <c r="L202" i="33"/>
  <c r="K202" i="33"/>
  <c r="I202" i="33"/>
  <c r="G202" i="33"/>
  <c r="E202" i="33"/>
  <c r="D202" i="33"/>
  <c r="C202" i="33"/>
  <c r="B202" i="33"/>
  <c r="A202" i="33"/>
  <c r="L201" i="33"/>
  <c r="K201" i="33"/>
  <c r="I201" i="33"/>
  <c r="G201" i="33"/>
  <c r="E201" i="33"/>
  <c r="D201" i="33"/>
  <c r="C201" i="33"/>
  <c r="B201" i="33"/>
  <c r="A201" i="33"/>
  <c r="K200" i="33"/>
  <c r="I200" i="33"/>
  <c r="G200" i="33"/>
  <c r="E200" i="33"/>
  <c r="D200" i="33"/>
  <c r="C200" i="33"/>
  <c r="B200" i="33"/>
  <c r="A200" i="33"/>
  <c r="L199" i="33"/>
  <c r="K199" i="33"/>
  <c r="I199" i="33"/>
  <c r="G199" i="33"/>
  <c r="E199" i="33"/>
  <c r="D199" i="33"/>
  <c r="C199" i="33"/>
  <c r="B199" i="33"/>
  <c r="A199" i="33"/>
  <c r="L198" i="33"/>
  <c r="K198" i="33"/>
  <c r="I198" i="33"/>
  <c r="G198" i="33"/>
  <c r="E198" i="33"/>
  <c r="D198" i="33"/>
  <c r="C198" i="33"/>
  <c r="B198" i="33"/>
  <c r="A198" i="33"/>
  <c r="L197" i="33"/>
  <c r="K197" i="33"/>
  <c r="I197" i="33"/>
  <c r="G197" i="33"/>
  <c r="E197" i="33"/>
  <c r="D197" i="33"/>
  <c r="C197" i="33"/>
  <c r="B197" i="33"/>
  <c r="A197" i="33"/>
  <c r="L196" i="33"/>
  <c r="K196" i="33"/>
  <c r="I196" i="33"/>
  <c r="G196" i="33"/>
  <c r="E196" i="33"/>
  <c r="D196" i="33"/>
  <c r="C196" i="33"/>
  <c r="B196" i="33"/>
  <c r="A196" i="33"/>
  <c r="L195" i="33"/>
  <c r="K195" i="33"/>
  <c r="J195" i="33"/>
  <c r="I195" i="33"/>
  <c r="G195" i="33"/>
  <c r="E195" i="33"/>
  <c r="D195" i="33"/>
  <c r="C195" i="33"/>
  <c r="B195" i="33"/>
  <c r="A195" i="33"/>
  <c r="L194" i="33"/>
  <c r="K194" i="33"/>
  <c r="J194" i="33"/>
  <c r="I194" i="33"/>
  <c r="G194" i="33"/>
  <c r="E194" i="33"/>
  <c r="D194" i="33"/>
  <c r="C194" i="33"/>
  <c r="B194" i="33"/>
  <c r="A194" i="33"/>
  <c r="L193" i="33"/>
  <c r="K193" i="33"/>
  <c r="J193" i="33"/>
  <c r="I193" i="33"/>
  <c r="G193" i="33"/>
  <c r="E193" i="33"/>
  <c r="D193" i="33"/>
  <c r="C193" i="33"/>
  <c r="B193" i="33"/>
  <c r="A193" i="33"/>
  <c r="L192" i="33"/>
  <c r="K192" i="33"/>
  <c r="J192" i="33"/>
  <c r="I192" i="33"/>
  <c r="G192" i="33"/>
  <c r="E192" i="33"/>
  <c r="D192" i="33"/>
  <c r="C192" i="33"/>
  <c r="B192" i="33"/>
  <c r="A192" i="33"/>
  <c r="L191" i="33"/>
  <c r="K191" i="33"/>
  <c r="J191" i="33"/>
  <c r="I191" i="33"/>
  <c r="G191" i="33"/>
  <c r="E191" i="33"/>
  <c r="D191" i="33"/>
  <c r="C191" i="33"/>
  <c r="B191" i="33"/>
  <c r="A191" i="33"/>
  <c r="L190" i="33"/>
  <c r="K190" i="33"/>
  <c r="J190" i="33"/>
  <c r="I190" i="33"/>
  <c r="G190" i="33"/>
  <c r="E190" i="33"/>
  <c r="D190" i="33"/>
  <c r="C190" i="33"/>
  <c r="B190" i="33"/>
  <c r="A190" i="33"/>
  <c r="L189" i="33"/>
  <c r="K189" i="33"/>
  <c r="J189" i="33"/>
  <c r="I189" i="33"/>
  <c r="G189" i="33"/>
  <c r="E189" i="33"/>
  <c r="D189" i="33"/>
  <c r="C189" i="33"/>
  <c r="B189" i="33"/>
  <c r="A189" i="33"/>
  <c r="L188" i="33"/>
  <c r="K188" i="33"/>
  <c r="J188" i="33"/>
  <c r="I188" i="33"/>
  <c r="G188" i="33"/>
  <c r="E188" i="33"/>
  <c r="D188" i="33"/>
  <c r="C188" i="33"/>
  <c r="B188" i="33"/>
  <c r="A188" i="33"/>
  <c r="L187" i="33"/>
  <c r="K187" i="33"/>
  <c r="J187" i="33"/>
  <c r="I187" i="33"/>
  <c r="G187" i="33"/>
  <c r="E187" i="33"/>
  <c r="D187" i="33"/>
  <c r="C187" i="33"/>
  <c r="B187" i="33"/>
  <c r="A187" i="33"/>
  <c r="K186" i="33"/>
  <c r="I186" i="33"/>
  <c r="G186" i="33"/>
  <c r="E186" i="33"/>
  <c r="D186" i="33"/>
  <c r="C186" i="33"/>
  <c r="B186" i="33"/>
  <c r="A186" i="33"/>
  <c r="K185" i="33"/>
  <c r="I185" i="33"/>
  <c r="G185" i="33"/>
  <c r="E185" i="33"/>
  <c r="D185" i="33"/>
  <c r="C185" i="33"/>
  <c r="B185" i="33"/>
  <c r="A185" i="33"/>
  <c r="K184" i="33"/>
  <c r="I184" i="33"/>
  <c r="G184" i="33"/>
  <c r="E184" i="33"/>
  <c r="D184" i="33"/>
  <c r="C184" i="33"/>
  <c r="B184" i="33"/>
  <c r="A184" i="33"/>
  <c r="K183" i="33"/>
  <c r="J183" i="33"/>
  <c r="I183" i="33"/>
  <c r="G183" i="33"/>
  <c r="E183" i="33"/>
  <c r="D183" i="33"/>
  <c r="C183" i="33"/>
  <c r="B183" i="33"/>
  <c r="A183" i="33"/>
  <c r="L182" i="33"/>
  <c r="K182" i="33"/>
  <c r="J182" i="33"/>
  <c r="I182" i="33"/>
  <c r="G182" i="33"/>
  <c r="E182" i="33"/>
  <c r="D182" i="33"/>
  <c r="C182" i="33"/>
  <c r="B182" i="33"/>
  <c r="A182" i="33"/>
  <c r="L181" i="33"/>
  <c r="K181" i="33"/>
  <c r="J181" i="33"/>
  <c r="I181" i="33"/>
  <c r="G181" i="33"/>
  <c r="E181" i="33"/>
  <c r="D181" i="33"/>
  <c r="C181" i="33"/>
  <c r="B181" i="33"/>
  <c r="A181" i="33"/>
  <c r="K180" i="33"/>
  <c r="J180" i="33"/>
  <c r="I180" i="33"/>
  <c r="G180" i="33"/>
  <c r="E180" i="33"/>
  <c r="D180" i="33"/>
  <c r="C180" i="33"/>
  <c r="B180" i="33"/>
  <c r="A180" i="33"/>
  <c r="K179" i="33"/>
  <c r="J179" i="33"/>
  <c r="I179" i="33"/>
  <c r="G179" i="33"/>
  <c r="E179" i="33"/>
  <c r="D179" i="33"/>
  <c r="C179" i="33"/>
  <c r="B179" i="33"/>
  <c r="A179" i="33"/>
  <c r="L177" i="33"/>
  <c r="K177" i="33"/>
  <c r="I177" i="33"/>
  <c r="G177" i="33"/>
  <c r="E177" i="33"/>
  <c r="D177" i="33"/>
  <c r="C177" i="33"/>
  <c r="B177" i="33"/>
  <c r="A177" i="33"/>
  <c r="L176" i="33"/>
  <c r="K176" i="33"/>
  <c r="I176" i="33"/>
  <c r="G176" i="33"/>
  <c r="E176" i="33"/>
  <c r="D176" i="33"/>
  <c r="C176" i="33"/>
  <c r="B176" i="33"/>
  <c r="A176" i="33"/>
  <c r="K175" i="33"/>
  <c r="I175" i="33"/>
  <c r="G175" i="33"/>
  <c r="E175" i="33"/>
  <c r="D175" i="33"/>
  <c r="C175" i="33"/>
  <c r="B175" i="33"/>
  <c r="A175" i="33"/>
  <c r="K174" i="33"/>
  <c r="I174" i="33"/>
  <c r="G174" i="33"/>
  <c r="E174" i="33"/>
  <c r="D174" i="33"/>
  <c r="C174" i="33"/>
  <c r="B174" i="33"/>
  <c r="A174" i="33"/>
  <c r="K172" i="33"/>
  <c r="J172" i="33"/>
  <c r="I172" i="33"/>
  <c r="G172" i="33"/>
  <c r="E172" i="33"/>
  <c r="D172" i="33"/>
  <c r="C172" i="33"/>
  <c r="B172" i="33"/>
  <c r="A172" i="33"/>
  <c r="K171" i="33"/>
  <c r="I171" i="33"/>
  <c r="G171" i="33"/>
  <c r="E171" i="33"/>
  <c r="D171" i="33"/>
  <c r="C171" i="33"/>
  <c r="B171" i="33"/>
  <c r="A171" i="33"/>
  <c r="L170" i="33"/>
  <c r="K170" i="33"/>
  <c r="I170" i="33"/>
  <c r="G170" i="33"/>
  <c r="E170" i="33"/>
  <c r="D170" i="33"/>
  <c r="C170" i="33"/>
  <c r="B170" i="33"/>
  <c r="A170" i="33"/>
  <c r="L169" i="33"/>
  <c r="K169" i="33"/>
  <c r="I169" i="33"/>
  <c r="G169" i="33"/>
  <c r="E169" i="33"/>
  <c r="D169" i="33"/>
  <c r="C169" i="33"/>
  <c r="B169" i="33"/>
  <c r="A169" i="33"/>
  <c r="L168" i="33"/>
  <c r="K168" i="33"/>
  <c r="I168" i="33"/>
  <c r="G168" i="33"/>
  <c r="E168" i="33"/>
  <c r="D168" i="33"/>
  <c r="C168" i="33"/>
  <c r="B168" i="33"/>
  <c r="A168" i="33"/>
  <c r="L167" i="33"/>
  <c r="K167" i="33"/>
  <c r="I167" i="33"/>
  <c r="G167" i="33"/>
  <c r="E167" i="33"/>
  <c r="D167" i="33"/>
  <c r="C167" i="33"/>
  <c r="B167" i="33"/>
  <c r="A167" i="33"/>
  <c r="L166" i="33"/>
  <c r="K166" i="33"/>
  <c r="I166" i="33"/>
  <c r="G166" i="33"/>
  <c r="E166" i="33"/>
  <c r="D166" i="33"/>
  <c r="C166" i="33"/>
  <c r="B166" i="33"/>
  <c r="A166" i="33"/>
  <c r="L165" i="33"/>
  <c r="K165" i="33"/>
  <c r="I165" i="33"/>
  <c r="G165" i="33"/>
  <c r="E165" i="33"/>
  <c r="D165" i="33"/>
  <c r="C165" i="33"/>
  <c r="B165" i="33"/>
  <c r="A165" i="33"/>
  <c r="L164" i="33"/>
  <c r="K164" i="33"/>
  <c r="I164" i="33"/>
  <c r="G164" i="33"/>
  <c r="E164" i="33"/>
  <c r="D164" i="33"/>
  <c r="C164" i="33"/>
  <c r="B164" i="33"/>
  <c r="A164" i="33"/>
  <c r="L163" i="33"/>
  <c r="K163" i="33"/>
  <c r="I163" i="33"/>
  <c r="G163" i="33"/>
  <c r="E163" i="33"/>
  <c r="D163" i="33"/>
  <c r="C163" i="33"/>
  <c r="B163" i="33"/>
  <c r="A163" i="33"/>
  <c r="L162" i="33"/>
  <c r="K162" i="33"/>
  <c r="I162" i="33"/>
  <c r="G162" i="33"/>
  <c r="E162" i="33"/>
  <c r="D162" i="33"/>
  <c r="C162" i="33"/>
  <c r="B162" i="33"/>
  <c r="A162" i="33"/>
  <c r="L161" i="33"/>
  <c r="K161" i="33"/>
  <c r="I161" i="33"/>
  <c r="G161" i="33"/>
  <c r="E161" i="33"/>
  <c r="D161" i="33"/>
  <c r="C161" i="33"/>
  <c r="B161" i="33"/>
  <c r="A161" i="33"/>
  <c r="L160" i="33"/>
  <c r="K160" i="33"/>
  <c r="J160" i="33"/>
  <c r="I160" i="33"/>
  <c r="G160" i="33"/>
  <c r="E160" i="33"/>
  <c r="D160" i="33"/>
  <c r="C160" i="33"/>
  <c r="B160" i="33"/>
  <c r="A160" i="33"/>
  <c r="L159" i="33"/>
  <c r="K159" i="33"/>
  <c r="I159" i="33"/>
  <c r="G159" i="33"/>
  <c r="E159" i="33"/>
  <c r="D159" i="33"/>
  <c r="C159" i="33"/>
  <c r="B159" i="33"/>
  <c r="A159" i="33"/>
  <c r="L158" i="33"/>
  <c r="K158" i="33"/>
  <c r="I158" i="33"/>
  <c r="G158" i="33"/>
  <c r="E158" i="33"/>
  <c r="D158" i="33"/>
  <c r="C158" i="33"/>
  <c r="B158" i="33"/>
  <c r="A158" i="33"/>
  <c r="K157" i="33"/>
  <c r="J157" i="33"/>
  <c r="I157" i="33"/>
  <c r="G157" i="33"/>
  <c r="E157" i="33"/>
  <c r="D157" i="33"/>
  <c r="C157" i="33"/>
  <c r="B157" i="33"/>
  <c r="A157" i="33"/>
  <c r="K156" i="33"/>
  <c r="J156" i="33"/>
  <c r="I156" i="33"/>
  <c r="G156" i="33"/>
  <c r="E156" i="33"/>
  <c r="D156" i="33"/>
  <c r="C156" i="33"/>
  <c r="B156" i="33"/>
  <c r="A156" i="33"/>
  <c r="K155" i="33"/>
  <c r="I155" i="33"/>
  <c r="G155" i="33"/>
  <c r="E155" i="33"/>
  <c r="D155" i="33"/>
  <c r="C155" i="33"/>
  <c r="B155" i="33"/>
  <c r="A155" i="33"/>
  <c r="L154" i="33"/>
  <c r="K154" i="33"/>
  <c r="J154" i="33"/>
  <c r="I154" i="33"/>
  <c r="G154" i="33"/>
  <c r="E154" i="33"/>
  <c r="D154" i="33"/>
  <c r="C154" i="33"/>
  <c r="B154" i="33"/>
  <c r="A154" i="33"/>
  <c r="L153" i="33"/>
  <c r="K153" i="33"/>
  <c r="I153" i="33"/>
  <c r="G153" i="33"/>
  <c r="E153" i="33"/>
  <c r="D153" i="33"/>
  <c r="C153" i="33"/>
  <c r="B153" i="33"/>
  <c r="A153" i="33"/>
  <c r="K152" i="33"/>
  <c r="I152" i="33"/>
  <c r="G152" i="33"/>
  <c r="E152" i="33"/>
  <c r="D152" i="33"/>
  <c r="C152" i="33"/>
  <c r="B152" i="33"/>
  <c r="A152" i="33"/>
  <c r="L151" i="33"/>
  <c r="K151" i="33"/>
  <c r="I151" i="33"/>
  <c r="G151" i="33"/>
  <c r="E151" i="33"/>
  <c r="D151" i="33"/>
  <c r="C151" i="33"/>
  <c r="B151" i="33"/>
  <c r="A151" i="33"/>
  <c r="L150" i="33"/>
  <c r="K150" i="33"/>
  <c r="I150" i="33"/>
  <c r="G150" i="33"/>
  <c r="E150" i="33"/>
  <c r="D150" i="33"/>
  <c r="C150" i="33"/>
  <c r="B150" i="33"/>
  <c r="A150" i="33"/>
  <c r="K149" i="33"/>
  <c r="I149" i="33"/>
  <c r="G149" i="33"/>
  <c r="E149" i="33"/>
  <c r="D149" i="33"/>
  <c r="C149" i="33"/>
  <c r="B149" i="33"/>
  <c r="A149" i="33"/>
  <c r="L148" i="33"/>
  <c r="K148" i="33"/>
  <c r="I148" i="33"/>
  <c r="G148" i="33"/>
  <c r="E148" i="33"/>
  <c r="D148" i="33"/>
  <c r="C148" i="33"/>
  <c r="B148" i="33"/>
  <c r="A148" i="33"/>
  <c r="L147" i="33"/>
  <c r="K147" i="33"/>
  <c r="I147" i="33"/>
  <c r="G147" i="33"/>
  <c r="E147" i="33"/>
  <c r="D147" i="33"/>
  <c r="C147" i="33"/>
  <c r="B147" i="33"/>
  <c r="A147" i="33"/>
  <c r="L146" i="33"/>
  <c r="K146" i="33"/>
  <c r="I146" i="33"/>
  <c r="G146" i="33"/>
  <c r="E146" i="33"/>
  <c r="D146" i="33"/>
  <c r="C146" i="33"/>
  <c r="B146" i="33"/>
  <c r="A146" i="33"/>
  <c r="L145" i="33"/>
  <c r="K145" i="33"/>
  <c r="I145" i="33"/>
  <c r="G145" i="33"/>
  <c r="E145" i="33"/>
  <c r="D145" i="33"/>
  <c r="C145" i="33"/>
  <c r="B145" i="33"/>
  <c r="A145" i="33"/>
  <c r="K144" i="33"/>
  <c r="I144" i="33"/>
  <c r="G144" i="33"/>
  <c r="E144" i="33"/>
  <c r="D144" i="33"/>
  <c r="C144" i="33"/>
  <c r="B144" i="33"/>
  <c r="A144" i="33"/>
  <c r="K143" i="33"/>
  <c r="I143" i="33"/>
  <c r="G143" i="33"/>
  <c r="E143" i="33"/>
  <c r="D143" i="33"/>
  <c r="C143" i="33"/>
  <c r="B143" i="33"/>
  <c r="A143" i="33"/>
  <c r="K142" i="33"/>
  <c r="I142" i="33"/>
  <c r="G142" i="33"/>
  <c r="E142" i="33"/>
  <c r="D142" i="33"/>
  <c r="C142" i="33"/>
  <c r="B142" i="33"/>
  <c r="A142" i="33"/>
  <c r="K141" i="33"/>
  <c r="I141" i="33"/>
  <c r="G141" i="33"/>
  <c r="E141" i="33"/>
  <c r="D141" i="33"/>
  <c r="C141" i="33"/>
  <c r="B141" i="33"/>
  <c r="A141" i="33"/>
  <c r="K140" i="33"/>
  <c r="I140" i="33"/>
  <c r="G140" i="33"/>
  <c r="E140" i="33"/>
  <c r="D140" i="33"/>
  <c r="C140" i="33"/>
  <c r="B140" i="33"/>
  <c r="A140" i="33"/>
  <c r="K139" i="33"/>
  <c r="I139" i="33"/>
  <c r="G139" i="33"/>
  <c r="E139" i="33"/>
  <c r="D139" i="33"/>
  <c r="C139" i="33"/>
  <c r="B139" i="33"/>
  <c r="A139" i="33"/>
  <c r="K138" i="33"/>
  <c r="I138" i="33"/>
  <c r="G138" i="33"/>
  <c r="E138" i="33"/>
  <c r="D138" i="33"/>
  <c r="C138" i="33"/>
  <c r="B138" i="33"/>
  <c r="A138" i="33"/>
  <c r="K137" i="33"/>
  <c r="J137" i="33"/>
  <c r="I137" i="33"/>
  <c r="G137" i="33"/>
  <c r="E137" i="33"/>
  <c r="D137" i="33"/>
  <c r="C137" i="33"/>
  <c r="B137" i="33"/>
  <c r="A137" i="33"/>
  <c r="K136" i="33"/>
  <c r="J136" i="33"/>
  <c r="I136" i="33"/>
  <c r="G136" i="33"/>
  <c r="E136" i="33"/>
  <c r="D136" i="33"/>
  <c r="C136" i="33"/>
  <c r="B136" i="33"/>
  <c r="A136" i="33"/>
  <c r="L135" i="33"/>
  <c r="K135" i="33"/>
  <c r="J135" i="33"/>
  <c r="I135" i="33"/>
  <c r="G135" i="33"/>
  <c r="E135" i="33"/>
  <c r="D135" i="33"/>
  <c r="C135" i="33"/>
  <c r="B135" i="33"/>
  <c r="A135" i="33"/>
  <c r="L134" i="33"/>
  <c r="K134" i="33"/>
  <c r="J134" i="33"/>
  <c r="I134" i="33"/>
  <c r="G134" i="33"/>
  <c r="E134" i="33"/>
  <c r="D134" i="33"/>
  <c r="C134" i="33"/>
  <c r="B134" i="33"/>
  <c r="A134" i="33"/>
  <c r="L133" i="33"/>
  <c r="K133" i="33"/>
  <c r="J133" i="33"/>
  <c r="I133" i="33"/>
  <c r="G133" i="33"/>
  <c r="E133" i="33"/>
  <c r="D133" i="33"/>
  <c r="C133" i="33"/>
  <c r="B133" i="33"/>
  <c r="A133" i="33"/>
  <c r="L132" i="33"/>
  <c r="K132" i="33"/>
  <c r="J132" i="33"/>
  <c r="I132" i="33"/>
  <c r="G132" i="33"/>
  <c r="E132" i="33"/>
  <c r="D132" i="33"/>
  <c r="C132" i="33"/>
  <c r="B132" i="33"/>
  <c r="A132" i="33"/>
  <c r="L131" i="33"/>
  <c r="K131" i="33"/>
  <c r="J131" i="33"/>
  <c r="I131" i="33"/>
  <c r="G131" i="33"/>
  <c r="E131" i="33"/>
  <c r="D131" i="33"/>
  <c r="C131" i="33"/>
  <c r="B131" i="33"/>
  <c r="A131" i="33"/>
  <c r="L130" i="33"/>
  <c r="K130" i="33"/>
  <c r="I130" i="33"/>
  <c r="G130" i="33"/>
  <c r="E130" i="33"/>
  <c r="D130" i="33"/>
  <c r="C130" i="33"/>
  <c r="B130" i="33"/>
  <c r="A130" i="33"/>
  <c r="K129" i="33"/>
  <c r="I129" i="33"/>
  <c r="G129" i="33"/>
  <c r="E129" i="33"/>
  <c r="D129" i="33"/>
  <c r="C129" i="33"/>
  <c r="B129" i="33"/>
  <c r="A129" i="33"/>
  <c r="K128" i="33"/>
  <c r="J128" i="33"/>
  <c r="I128" i="33"/>
  <c r="G128" i="33"/>
  <c r="E128" i="33"/>
  <c r="D128" i="33"/>
  <c r="C128" i="33"/>
  <c r="B128" i="33"/>
  <c r="A128" i="33"/>
  <c r="K127" i="33"/>
  <c r="J127" i="33"/>
  <c r="I127" i="33"/>
  <c r="G127" i="33"/>
  <c r="E127" i="33"/>
  <c r="D127" i="33"/>
  <c r="C127" i="33"/>
  <c r="B127" i="33"/>
  <c r="A127" i="33"/>
  <c r="K126" i="33"/>
  <c r="J126" i="33"/>
  <c r="I126" i="33"/>
  <c r="G126" i="33"/>
  <c r="E126" i="33"/>
  <c r="D126" i="33"/>
  <c r="C126" i="33"/>
  <c r="B126" i="33"/>
  <c r="A126" i="33"/>
  <c r="K125" i="33"/>
  <c r="I125" i="33"/>
  <c r="G125" i="33"/>
  <c r="E125" i="33"/>
  <c r="D125" i="33"/>
  <c r="C125" i="33"/>
  <c r="B125" i="33"/>
  <c r="A125" i="33"/>
  <c r="L124" i="33"/>
  <c r="K124" i="33"/>
  <c r="I124" i="33"/>
  <c r="G124" i="33"/>
  <c r="E124" i="33"/>
  <c r="D124" i="33"/>
  <c r="C124" i="33"/>
  <c r="B124" i="33"/>
  <c r="A124" i="33"/>
  <c r="K123" i="33"/>
  <c r="J123" i="33"/>
  <c r="I123" i="33"/>
  <c r="G123" i="33"/>
  <c r="E123" i="33"/>
  <c r="D123" i="33"/>
  <c r="C123" i="33"/>
  <c r="B123" i="33"/>
  <c r="A123" i="33"/>
  <c r="K122" i="33"/>
  <c r="J122" i="33"/>
  <c r="I122" i="33"/>
  <c r="G122" i="33"/>
  <c r="E122" i="33"/>
  <c r="D122" i="33"/>
  <c r="C122" i="33"/>
  <c r="B122" i="33"/>
  <c r="A122" i="33"/>
  <c r="K121" i="33"/>
  <c r="J121" i="33"/>
  <c r="I121" i="33"/>
  <c r="G121" i="33"/>
  <c r="E121" i="33"/>
  <c r="D121" i="33"/>
  <c r="C121" i="33"/>
  <c r="B121" i="33"/>
  <c r="A121" i="33"/>
  <c r="L120" i="33"/>
  <c r="K120" i="33"/>
  <c r="J120" i="33"/>
  <c r="I120" i="33"/>
  <c r="G120" i="33"/>
  <c r="E120" i="33"/>
  <c r="D120" i="33"/>
  <c r="C120" i="33"/>
  <c r="B120" i="33"/>
  <c r="A120" i="33"/>
  <c r="L119" i="33"/>
  <c r="K119" i="33"/>
  <c r="J119" i="33"/>
  <c r="I119" i="33"/>
  <c r="G119" i="33"/>
  <c r="E119" i="33"/>
  <c r="D119" i="33"/>
  <c r="C119" i="33"/>
  <c r="B119" i="33"/>
  <c r="A119" i="33"/>
  <c r="L118" i="33"/>
  <c r="K118" i="33"/>
  <c r="J118" i="33"/>
  <c r="I118" i="33"/>
  <c r="G118" i="33"/>
  <c r="E118" i="33"/>
  <c r="D118" i="33"/>
  <c r="C118" i="33"/>
  <c r="B118" i="33"/>
  <c r="A118" i="33"/>
  <c r="K117" i="33"/>
  <c r="J117" i="33"/>
  <c r="I117" i="33"/>
  <c r="G117" i="33"/>
  <c r="E117" i="33"/>
  <c r="D117" i="33"/>
  <c r="C117" i="33"/>
  <c r="B117" i="33"/>
  <c r="A117" i="33"/>
  <c r="K116" i="33"/>
  <c r="J116" i="33"/>
  <c r="I116" i="33"/>
  <c r="G116" i="33"/>
  <c r="E116" i="33"/>
  <c r="D116" i="33"/>
  <c r="C116" i="33"/>
  <c r="B116" i="33"/>
  <c r="A116" i="33"/>
  <c r="K115" i="33"/>
  <c r="J115" i="33"/>
  <c r="I115" i="33"/>
  <c r="G115" i="33"/>
  <c r="E115" i="33"/>
  <c r="D115" i="33"/>
  <c r="C115" i="33"/>
  <c r="B115" i="33"/>
  <c r="A115" i="33"/>
  <c r="K114" i="33"/>
  <c r="J114" i="33"/>
  <c r="I114" i="33"/>
  <c r="G114" i="33"/>
  <c r="E114" i="33"/>
  <c r="D114" i="33"/>
  <c r="C114" i="33"/>
  <c r="B114" i="33"/>
  <c r="A114" i="33"/>
  <c r="K113" i="33"/>
  <c r="J113" i="33"/>
  <c r="I113" i="33"/>
  <c r="G113" i="33"/>
  <c r="E113" i="33"/>
  <c r="D113" i="33"/>
  <c r="C113" i="33"/>
  <c r="B113" i="33"/>
  <c r="A113" i="33"/>
  <c r="K112" i="33"/>
  <c r="J112" i="33"/>
  <c r="I112" i="33"/>
  <c r="G112" i="33"/>
  <c r="E112" i="33"/>
  <c r="D112" i="33"/>
  <c r="C112" i="33"/>
  <c r="B112" i="33"/>
  <c r="A112" i="33"/>
  <c r="K111" i="33"/>
  <c r="J111" i="33"/>
  <c r="I111" i="33"/>
  <c r="G111" i="33"/>
  <c r="E111" i="33"/>
  <c r="D111" i="33"/>
  <c r="C111" i="33"/>
  <c r="B111" i="33"/>
  <c r="A111" i="33"/>
  <c r="K110" i="33"/>
  <c r="J110" i="33"/>
  <c r="I110" i="33"/>
  <c r="G110" i="33"/>
  <c r="E110" i="33"/>
  <c r="D110" i="33"/>
  <c r="C110" i="33"/>
  <c r="B110" i="33"/>
  <c r="A110" i="33"/>
  <c r="K109" i="33"/>
  <c r="J109" i="33"/>
  <c r="I109" i="33"/>
  <c r="G109" i="33"/>
  <c r="E109" i="33"/>
  <c r="D109" i="33"/>
  <c r="C109" i="33"/>
  <c r="B109" i="33"/>
  <c r="A109" i="33"/>
  <c r="L108" i="33"/>
  <c r="K108" i="33"/>
  <c r="J108" i="33"/>
  <c r="I108" i="33"/>
  <c r="G108" i="33"/>
  <c r="E108" i="33"/>
  <c r="D108" i="33"/>
  <c r="C108" i="33"/>
  <c r="B108" i="33"/>
  <c r="A108" i="33"/>
  <c r="K107" i="33"/>
  <c r="I107" i="33"/>
  <c r="G107" i="33"/>
  <c r="E107" i="33"/>
  <c r="D107" i="33"/>
  <c r="C107" i="33"/>
  <c r="B107" i="33"/>
  <c r="A107" i="33"/>
  <c r="K106" i="33"/>
  <c r="I106" i="33"/>
  <c r="G106" i="33"/>
  <c r="E106" i="33"/>
  <c r="D106" i="33"/>
  <c r="C106" i="33"/>
  <c r="B106" i="33"/>
  <c r="A106" i="33"/>
  <c r="K105" i="33"/>
  <c r="I105" i="33"/>
  <c r="G105" i="33"/>
  <c r="E105" i="33"/>
  <c r="D105" i="33"/>
  <c r="C105" i="33"/>
  <c r="B105" i="33"/>
  <c r="A105" i="33"/>
  <c r="K104" i="33"/>
  <c r="I104" i="33"/>
  <c r="G104" i="33"/>
  <c r="E104" i="33"/>
  <c r="D104" i="33"/>
  <c r="C104" i="33"/>
  <c r="B104" i="33"/>
  <c r="A104" i="33"/>
  <c r="L103" i="33"/>
  <c r="K103" i="33"/>
  <c r="I103" i="33"/>
  <c r="H103" i="33"/>
  <c r="G103" i="33"/>
  <c r="F103" i="33"/>
  <c r="E103" i="33"/>
  <c r="D103" i="33"/>
  <c r="C103" i="33"/>
  <c r="B103" i="33"/>
  <c r="A103" i="33"/>
  <c r="K102" i="33"/>
  <c r="I102" i="33"/>
  <c r="G102" i="33"/>
  <c r="E102" i="33"/>
  <c r="D102" i="33"/>
  <c r="C102" i="33"/>
  <c r="B102" i="33"/>
  <c r="A102" i="33"/>
  <c r="K101" i="33"/>
  <c r="I101" i="33"/>
  <c r="G101" i="33"/>
  <c r="E101" i="33"/>
  <c r="D101" i="33"/>
  <c r="C101" i="33"/>
  <c r="B101" i="33"/>
  <c r="A101" i="33"/>
  <c r="L100" i="33"/>
  <c r="K100" i="33"/>
  <c r="I100" i="33"/>
  <c r="G100" i="33"/>
  <c r="E100" i="33"/>
  <c r="D100" i="33"/>
  <c r="C100" i="33"/>
  <c r="B100" i="33"/>
  <c r="A100" i="33"/>
  <c r="L99" i="33"/>
  <c r="K99" i="33"/>
  <c r="J99" i="33"/>
  <c r="I99" i="33"/>
  <c r="G99" i="33"/>
  <c r="E99" i="33"/>
  <c r="D99" i="33"/>
  <c r="C99" i="33"/>
  <c r="B99" i="33"/>
  <c r="A99" i="33"/>
  <c r="L98" i="33"/>
  <c r="K98" i="33"/>
  <c r="J98" i="33"/>
  <c r="I98" i="33"/>
  <c r="G98" i="33"/>
  <c r="E98" i="33"/>
  <c r="D98" i="33"/>
  <c r="C98" i="33"/>
  <c r="B98" i="33"/>
  <c r="A98" i="33"/>
  <c r="L97" i="33"/>
  <c r="K97" i="33"/>
  <c r="J97" i="33"/>
  <c r="I97" i="33"/>
  <c r="G97" i="33"/>
  <c r="E97" i="33"/>
  <c r="D97" i="33"/>
  <c r="C97" i="33"/>
  <c r="B97" i="33"/>
  <c r="A97" i="33"/>
  <c r="L96" i="33"/>
  <c r="K96" i="33"/>
  <c r="J96" i="33"/>
  <c r="I96" i="33"/>
  <c r="G96" i="33"/>
  <c r="E96" i="33"/>
  <c r="D96" i="33"/>
  <c r="C96" i="33"/>
  <c r="B96" i="33"/>
  <c r="A96" i="33"/>
  <c r="L95" i="33"/>
  <c r="K95" i="33"/>
  <c r="J95" i="33"/>
  <c r="I95" i="33"/>
  <c r="G95" i="33"/>
  <c r="E95" i="33"/>
  <c r="D95" i="33"/>
  <c r="C95" i="33"/>
  <c r="B95" i="33"/>
  <c r="A95" i="33"/>
  <c r="L94" i="33"/>
  <c r="K94" i="33"/>
  <c r="J94" i="33"/>
  <c r="I94" i="33"/>
  <c r="G94" i="33"/>
  <c r="E94" i="33"/>
  <c r="D94" i="33"/>
  <c r="C94" i="33"/>
  <c r="B94" i="33"/>
  <c r="A94" i="33"/>
  <c r="K93" i="33"/>
  <c r="J93" i="33"/>
  <c r="I93" i="33"/>
  <c r="G93" i="33"/>
  <c r="E93" i="33"/>
  <c r="D93" i="33"/>
  <c r="C93" i="33"/>
  <c r="B93" i="33"/>
  <c r="A93" i="33"/>
  <c r="L92" i="33"/>
  <c r="K92" i="33"/>
  <c r="J92" i="33"/>
  <c r="I92" i="33"/>
  <c r="G92" i="33"/>
  <c r="E92" i="33"/>
  <c r="D92" i="33"/>
  <c r="C92" i="33"/>
  <c r="B92" i="33"/>
  <c r="A92" i="33"/>
  <c r="K91" i="33"/>
  <c r="I91" i="33"/>
  <c r="G91" i="33"/>
  <c r="E91" i="33"/>
  <c r="D91" i="33"/>
  <c r="C91" i="33"/>
  <c r="B91" i="33"/>
  <c r="A91" i="33"/>
  <c r="K90" i="33"/>
  <c r="I90" i="33"/>
  <c r="G90" i="33"/>
  <c r="F90" i="33"/>
  <c r="E90" i="33"/>
  <c r="D90" i="33"/>
  <c r="C90" i="33"/>
  <c r="B90" i="33"/>
  <c r="A90" i="33"/>
  <c r="L89" i="33"/>
  <c r="K89" i="33"/>
  <c r="J89" i="33"/>
  <c r="I89" i="33"/>
  <c r="G89" i="33"/>
  <c r="E89" i="33"/>
  <c r="D89" i="33"/>
  <c r="C89" i="33"/>
  <c r="B89" i="33"/>
  <c r="A89" i="33"/>
  <c r="L88" i="33"/>
  <c r="K88" i="33"/>
  <c r="J88" i="33"/>
  <c r="I88" i="33"/>
  <c r="G88" i="33"/>
  <c r="E88" i="33"/>
  <c r="D88" i="33"/>
  <c r="C88" i="33"/>
  <c r="B88" i="33"/>
  <c r="A88" i="33"/>
  <c r="L87" i="33"/>
  <c r="K87" i="33"/>
  <c r="J87" i="33"/>
  <c r="I87" i="33"/>
  <c r="G87" i="33"/>
  <c r="E87" i="33"/>
  <c r="D87" i="33"/>
  <c r="C87" i="33"/>
  <c r="B87" i="33"/>
  <c r="A87" i="33"/>
  <c r="K86" i="33"/>
  <c r="I86" i="33"/>
  <c r="G86" i="33"/>
  <c r="E86" i="33"/>
  <c r="D86" i="33"/>
  <c r="C86" i="33"/>
  <c r="B86" i="33"/>
  <c r="A86" i="33"/>
  <c r="K85" i="33"/>
  <c r="J85" i="33"/>
  <c r="I85" i="33"/>
  <c r="G85" i="33"/>
  <c r="E85" i="33"/>
  <c r="D85" i="33"/>
  <c r="C85" i="33"/>
  <c r="B85" i="33"/>
  <c r="A85" i="33"/>
  <c r="L84" i="33"/>
  <c r="K84" i="33"/>
  <c r="J84" i="33"/>
  <c r="I84" i="33"/>
  <c r="G84" i="33"/>
  <c r="E84" i="33"/>
  <c r="D84" i="33"/>
  <c r="C84" i="33"/>
  <c r="B84" i="33"/>
  <c r="A84" i="33"/>
  <c r="K83" i="33"/>
  <c r="I83" i="33"/>
  <c r="G83" i="33"/>
  <c r="E83" i="33"/>
  <c r="D83" i="33"/>
  <c r="C83" i="33"/>
  <c r="B83" i="33"/>
  <c r="A83" i="33"/>
  <c r="K82" i="33"/>
  <c r="I82" i="33"/>
  <c r="G82" i="33"/>
  <c r="E82" i="33"/>
  <c r="D82" i="33"/>
  <c r="C82" i="33"/>
  <c r="B82" i="33"/>
  <c r="A82" i="33"/>
  <c r="L81" i="33"/>
  <c r="K81" i="33"/>
  <c r="I81" i="33"/>
  <c r="G81" i="33"/>
  <c r="E81" i="33"/>
  <c r="D81" i="33"/>
  <c r="C81" i="33"/>
  <c r="B81" i="33"/>
  <c r="A81" i="33"/>
  <c r="K80" i="33"/>
  <c r="J80" i="33"/>
  <c r="I80" i="33"/>
  <c r="G80" i="33"/>
  <c r="E80" i="33"/>
  <c r="D80" i="33"/>
  <c r="C80" i="33"/>
  <c r="B80" i="33"/>
  <c r="A80" i="33"/>
  <c r="L79" i="33"/>
  <c r="K79" i="33"/>
  <c r="J79" i="33"/>
  <c r="I79" i="33"/>
  <c r="G79" i="33"/>
  <c r="E79" i="33"/>
  <c r="D79" i="33"/>
  <c r="C79" i="33"/>
  <c r="B79" i="33"/>
  <c r="A79" i="33"/>
  <c r="K78" i="33"/>
  <c r="J78" i="33"/>
  <c r="I78" i="33"/>
  <c r="G78" i="33"/>
  <c r="E78" i="33"/>
  <c r="D78" i="33"/>
  <c r="C78" i="33"/>
  <c r="B78" i="33"/>
  <c r="A78" i="33"/>
  <c r="K77" i="33"/>
  <c r="J77" i="33"/>
  <c r="I77" i="33"/>
  <c r="G77" i="33"/>
  <c r="E77" i="33"/>
  <c r="D77" i="33"/>
  <c r="C77" i="33"/>
  <c r="B77" i="33"/>
  <c r="A77" i="33"/>
  <c r="L76" i="33"/>
  <c r="K76" i="33"/>
  <c r="J76" i="33"/>
  <c r="I76" i="33"/>
  <c r="G76" i="33"/>
  <c r="E76" i="33"/>
  <c r="D76" i="33"/>
  <c r="C76" i="33"/>
  <c r="B76" i="33"/>
  <c r="A76" i="33"/>
  <c r="L75" i="33"/>
  <c r="K75" i="33"/>
  <c r="I75" i="33"/>
  <c r="G75" i="33"/>
  <c r="E75" i="33"/>
  <c r="D75" i="33"/>
  <c r="C75" i="33"/>
  <c r="B75" i="33"/>
  <c r="A75" i="33"/>
  <c r="L74" i="33"/>
  <c r="K74" i="33"/>
  <c r="I74" i="33"/>
  <c r="G74" i="33"/>
  <c r="E74" i="33"/>
  <c r="D74" i="33"/>
  <c r="C74" i="33"/>
  <c r="B74" i="33"/>
  <c r="A74" i="33"/>
  <c r="L73" i="33"/>
  <c r="K73" i="33"/>
  <c r="I73" i="33"/>
  <c r="G73" i="33"/>
  <c r="E73" i="33"/>
  <c r="D73" i="33"/>
  <c r="C73" i="33"/>
  <c r="B73" i="33"/>
  <c r="A73" i="33"/>
  <c r="L72" i="33"/>
  <c r="K72" i="33"/>
  <c r="I72" i="33"/>
  <c r="G72" i="33"/>
  <c r="E72" i="33"/>
  <c r="D72" i="33"/>
  <c r="C72" i="33"/>
  <c r="B72" i="33"/>
  <c r="A72" i="33"/>
  <c r="L71" i="33"/>
  <c r="K71" i="33"/>
  <c r="I71" i="33"/>
  <c r="G71" i="33"/>
  <c r="E71" i="33"/>
  <c r="D71" i="33"/>
  <c r="C71" i="33"/>
  <c r="B71" i="33"/>
  <c r="A71" i="33"/>
  <c r="L70" i="33"/>
  <c r="K70" i="33"/>
  <c r="I70" i="33"/>
  <c r="G70" i="33"/>
  <c r="E70" i="33"/>
  <c r="D70" i="33"/>
  <c r="C70" i="33"/>
  <c r="B70" i="33"/>
  <c r="A70" i="33"/>
  <c r="K69" i="33"/>
  <c r="I69" i="33"/>
  <c r="G69" i="33"/>
  <c r="E69" i="33"/>
  <c r="D69" i="33"/>
  <c r="C69" i="33"/>
  <c r="B69" i="33"/>
  <c r="A69" i="33"/>
  <c r="L68" i="33"/>
  <c r="K68" i="33"/>
  <c r="I68" i="33"/>
  <c r="G68" i="33"/>
  <c r="E68" i="33"/>
  <c r="D68" i="33"/>
  <c r="C68" i="33"/>
  <c r="B68" i="33"/>
  <c r="A68" i="33"/>
  <c r="K67" i="33"/>
  <c r="I67" i="33"/>
  <c r="G67" i="33"/>
  <c r="E67" i="33"/>
  <c r="D67" i="33"/>
  <c r="C67" i="33"/>
  <c r="B67" i="33"/>
  <c r="A67" i="33"/>
  <c r="K66" i="33"/>
  <c r="I66" i="33"/>
  <c r="G66" i="33"/>
  <c r="E66" i="33"/>
  <c r="D66" i="33"/>
  <c r="C66" i="33"/>
  <c r="B66" i="33"/>
  <c r="A66" i="33"/>
  <c r="K65" i="33"/>
  <c r="I65" i="33"/>
  <c r="G65" i="33"/>
  <c r="E65" i="33"/>
  <c r="D65" i="33"/>
  <c r="C65" i="33"/>
  <c r="B65" i="33"/>
  <c r="A65" i="33"/>
  <c r="L64" i="33"/>
  <c r="K64" i="33"/>
  <c r="I64" i="33"/>
  <c r="G64" i="33"/>
  <c r="E64" i="33"/>
  <c r="D64" i="33"/>
  <c r="C64" i="33"/>
  <c r="B64" i="33"/>
  <c r="A64" i="33"/>
  <c r="L63" i="33"/>
  <c r="K63" i="33"/>
  <c r="I63" i="33"/>
  <c r="G63" i="33"/>
  <c r="E63" i="33"/>
  <c r="D63" i="33"/>
  <c r="C63" i="33"/>
  <c r="B63" i="33"/>
  <c r="A63" i="33"/>
  <c r="L62" i="33"/>
  <c r="K62" i="33"/>
  <c r="I62" i="33"/>
  <c r="G62" i="33"/>
  <c r="E62" i="33"/>
  <c r="D62" i="33"/>
  <c r="C62" i="33"/>
  <c r="B62" i="33"/>
  <c r="A62" i="33"/>
  <c r="L61" i="33"/>
  <c r="K61" i="33"/>
  <c r="I61" i="33"/>
  <c r="G61" i="33"/>
  <c r="E61" i="33"/>
  <c r="D61" i="33"/>
  <c r="C61" i="33"/>
  <c r="B61" i="33"/>
  <c r="A61" i="33"/>
  <c r="L60" i="33"/>
  <c r="K60" i="33"/>
  <c r="I60" i="33"/>
  <c r="G60" i="33"/>
  <c r="E60" i="33"/>
  <c r="D60" i="33"/>
  <c r="C60" i="33"/>
  <c r="B60" i="33"/>
  <c r="A60" i="33"/>
  <c r="L59" i="33"/>
  <c r="K59" i="33"/>
  <c r="I59" i="33"/>
  <c r="G59" i="33"/>
  <c r="E59" i="33"/>
  <c r="D59" i="33"/>
  <c r="C59" i="33"/>
  <c r="B59" i="33"/>
  <c r="A59" i="33"/>
  <c r="K58" i="33"/>
  <c r="I58" i="33"/>
  <c r="G58" i="33"/>
  <c r="E58" i="33"/>
  <c r="D58" i="33"/>
  <c r="C58" i="33"/>
  <c r="B58" i="33"/>
  <c r="A58" i="33"/>
  <c r="L57" i="33"/>
  <c r="K57" i="33"/>
  <c r="I57" i="33"/>
  <c r="G57" i="33"/>
  <c r="E57" i="33"/>
  <c r="D57" i="33"/>
  <c r="C57" i="33"/>
  <c r="B57" i="33"/>
  <c r="A57" i="33"/>
  <c r="K56" i="33"/>
  <c r="I56" i="33"/>
  <c r="G56" i="33"/>
  <c r="E56" i="33"/>
  <c r="D56" i="33"/>
  <c r="C56" i="33"/>
  <c r="B56" i="33"/>
  <c r="A56" i="33"/>
  <c r="K55" i="33"/>
  <c r="I55" i="33"/>
  <c r="G55" i="33"/>
  <c r="E55" i="33"/>
  <c r="D55" i="33"/>
  <c r="C55" i="33"/>
  <c r="B55" i="33"/>
  <c r="A55" i="33"/>
  <c r="L54" i="33"/>
  <c r="K54" i="33"/>
  <c r="I54" i="33"/>
  <c r="G54" i="33"/>
  <c r="E54" i="33"/>
  <c r="D54" i="33"/>
  <c r="C54" i="33"/>
  <c r="B54" i="33"/>
  <c r="A54" i="33"/>
  <c r="L53" i="33"/>
  <c r="K53" i="33"/>
  <c r="I53" i="33"/>
  <c r="G53" i="33"/>
  <c r="E53" i="33"/>
  <c r="D53" i="33"/>
  <c r="C53" i="33"/>
  <c r="B53" i="33"/>
  <c r="A53" i="33"/>
  <c r="L52" i="33"/>
  <c r="K52" i="33"/>
  <c r="I52" i="33"/>
  <c r="G52" i="33"/>
  <c r="E52" i="33"/>
  <c r="D52" i="33"/>
  <c r="C52" i="33"/>
  <c r="B52" i="33"/>
  <c r="A52" i="33"/>
  <c r="L51" i="33"/>
  <c r="K51" i="33"/>
  <c r="I51" i="33"/>
  <c r="G51" i="33"/>
  <c r="E51" i="33"/>
  <c r="D51" i="33"/>
  <c r="C51" i="33"/>
  <c r="B51" i="33"/>
  <c r="A51" i="33"/>
  <c r="L50" i="33"/>
  <c r="K50" i="33"/>
  <c r="I50" i="33"/>
  <c r="G50" i="33"/>
  <c r="E50" i="33"/>
  <c r="D50" i="33"/>
  <c r="C50" i="33"/>
  <c r="B50" i="33"/>
  <c r="A50" i="33"/>
  <c r="L49" i="33"/>
  <c r="K49" i="33"/>
  <c r="I49" i="33"/>
  <c r="G49" i="33"/>
  <c r="E49" i="33"/>
  <c r="D49" i="33"/>
  <c r="C49" i="33"/>
  <c r="B49" i="33"/>
  <c r="A49" i="33"/>
  <c r="L48" i="33"/>
  <c r="K48" i="33"/>
  <c r="I48" i="33"/>
  <c r="G48" i="33"/>
  <c r="E48" i="33"/>
  <c r="D48" i="33"/>
  <c r="C48" i="33"/>
  <c r="B48" i="33"/>
  <c r="A48" i="33"/>
  <c r="L47" i="33"/>
  <c r="K47" i="33"/>
  <c r="I47" i="33"/>
  <c r="G47" i="33"/>
  <c r="E47" i="33"/>
  <c r="D47" i="33"/>
  <c r="C47" i="33"/>
  <c r="B47" i="33"/>
  <c r="A47" i="33"/>
  <c r="K46" i="33"/>
  <c r="I46" i="33"/>
  <c r="G46" i="33"/>
  <c r="E46" i="33"/>
  <c r="D46" i="33"/>
  <c r="C46" i="33"/>
  <c r="B46" i="33"/>
  <c r="A46" i="33"/>
  <c r="L45" i="33"/>
  <c r="K45" i="33"/>
  <c r="I45" i="33"/>
  <c r="G45" i="33"/>
  <c r="E45" i="33"/>
  <c r="D45" i="33"/>
  <c r="C45" i="33"/>
  <c r="B45" i="33"/>
  <c r="A45" i="33"/>
  <c r="K44" i="33"/>
  <c r="I44" i="33"/>
  <c r="G44" i="33"/>
  <c r="E44" i="33"/>
  <c r="D44" i="33"/>
  <c r="C44" i="33"/>
  <c r="B44" i="33"/>
  <c r="A44" i="33"/>
  <c r="K43" i="33"/>
  <c r="I43" i="33"/>
  <c r="G43" i="33"/>
  <c r="E43" i="33"/>
  <c r="D43" i="33"/>
  <c r="C43" i="33"/>
  <c r="B43" i="33"/>
  <c r="A43" i="33"/>
  <c r="K42" i="33"/>
  <c r="I42" i="33"/>
  <c r="G42" i="33"/>
  <c r="E42" i="33"/>
  <c r="D42" i="33"/>
  <c r="C42" i="33"/>
  <c r="B42" i="33"/>
  <c r="A42" i="33"/>
  <c r="K41" i="33"/>
  <c r="I41" i="33"/>
  <c r="G41" i="33"/>
  <c r="E41" i="33"/>
  <c r="D41" i="33"/>
  <c r="C41" i="33"/>
  <c r="B41" i="33"/>
  <c r="A41" i="33"/>
  <c r="L40" i="33"/>
  <c r="K40" i="33"/>
  <c r="I40" i="33"/>
  <c r="G40" i="33"/>
  <c r="E40" i="33"/>
  <c r="D40" i="33"/>
  <c r="C40" i="33"/>
  <c r="B40" i="33"/>
  <c r="A40" i="33"/>
  <c r="L39" i="33"/>
  <c r="K39" i="33"/>
  <c r="I39" i="33"/>
  <c r="G39" i="33"/>
  <c r="E39" i="33"/>
  <c r="D39" i="33"/>
  <c r="C39" i="33"/>
  <c r="B39" i="33"/>
  <c r="A39" i="33"/>
  <c r="K38" i="33"/>
  <c r="J38" i="33"/>
  <c r="I38" i="33"/>
  <c r="G38" i="33"/>
  <c r="E38" i="33"/>
  <c r="D38" i="33"/>
  <c r="C38" i="33"/>
  <c r="B38" i="33"/>
  <c r="A38" i="33"/>
  <c r="L37" i="33"/>
  <c r="K37" i="33"/>
  <c r="J37" i="33"/>
  <c r="I37" i="33"/>
  <c r="G37" i="33"/>
  <c r="E37" i="33"/>
  <c r="D37" i="33"/>
  <c r="C37" i="33"/>
  <c r="B37" i="33"/>
  <c r="A37" i="33"/>
  <c r="K36" i="33"/>
  <c r="J36" i="33"/>
  <c r="I36" i="33"/>
  <c r="G36" i="33"/>
  <c r="E36" i="33"/>
  <c r="D36" i="33"/>
  <c r="C36" i="33"/>
  <c r="B36" i="33"/>
  <c r="A36" i="33"/>
  <c r="K35" i="33"/>
  <c r="J35" i="33"/>
  <c r="I35" i="33"/>
  <c r="G35" i="33"/>
  <c r="E35" i="33"/>
  <c r="D35" i="33"/>
  <c r="C35" i="33"/>
  <c r="B35" i="33"/>
  <c r="A35" i="33"/>
  <c r="K34" i="33"/>
  <c r="I34" i="33"/>
  <c r="G34" i="33"/>
  <c r="E34" i="33"/>
  <c r="D34" i="33"/>
  <c r="C34" i="33"/>
  <c r="B34" i="33"/>
  <c r="A34" i="33"/>
  <c r="K33" i="33"/>
  <c r="I33" i="33"/>
  <c r="G33" i="33"/>
  <c r="E33" i="33"/>
  <c r="D33" i="33"/>
  <c r="C33" i="33"/>
  <c r="B33" i="33"/>
  <c r="A33" i="33"/>
  <c r="L32" i="33"/>
  <c r="K32" i="33"/>
  <c r="I32" i="33"/>
  <c r="G32" i="33"/>
  <c r="E32" i="33"/>
  <c r="D32" i="33"/>
  <c r="C32" i="33"/>
  <c r="B32" i="33"/>
  <c r="A32" i="33"/>
  <c r="K31" i="33"/>
  <c r="J31" i="33"/>
  <c r="I31" i="33"/>
  <c r="G31" i="33"/>
  <c r="E31" i="33"/>
  <c r="D31" i="33"/>
  <c r="C31" i="33"/>
  <c r="B31" i="33"/>
  <c r="A31" i="33"/>
  <c r="L30" i="33"/>
  <c r="K30" i="33"/>
  <c r="J30" i="33"/>
  <c r="I30" i="33"/>
  <c r="G30" i="33"/>
  <c r="E30" i="33"/>
  <c r="D30" i="33"/>
  <c r="C30" i="33"/>
  <c r="B30" i="33"/>
  <c r="A30" i="33"/>
  <c r="L29" i="33"/>
  <c r="K29" i="33"/>
  <c r="I29" i="33"/>
  <c r="G29" i="33"/>
  <c r="F29" i="33"/>
  <c r="E29" i="33"/>
  <c r="D29" i="33"/>
  <c r="C29" i="33"/>
  <c r="B29" i="33"/>
  <c r="A29" i="33"/>
  <c r="K28" i="33"/>
  <c r="J28" i="33"/>
  <c r="I28" i="33"/>
  <c r="G28" i="33"/>
  <c r="E28" i="33"/>
  <c r="D28" i="33"/>
  <c r="C28" i="33"/>
  <c r="B28" i="33"/>
  <c r="A28" i="33"/>
  <c r="K27" i="33"/>
  <c r="I27" i="33"/>
  <c r="G27" i="33"/>
  <c r="E27" i="33"/>
  <c r="D27" i="33"/>
  <c r="C27" i="33"/>
  <c r="B27" i="33"/>
  <c r="A27" i="33"/>
  <c r="L26" i="33"/>
  <c r="K26" i="33"/>
  <c r="I26" i="33"/>
  <c r="G26" i="33"/>
  <c r="E26" i="33"/>
  <c r="D26" i="33"/>
  <c r="C26" i="33"/>
  <c r="B26" i="33"/>
  <c r="A26" i="33"/>
  <c r="L25" i="33"/>
  <c r="K25" i="33"/>
  <c r="I25" i="33"/>
  <c r="G25" i="33"/>
  <c r="E25" i="33"/>
  <c r="D25" i="33"/>
  <c r="C25" i="33"/>
  <c r="B25" i="33"/>
  <c r="A25" i="33"/>
  <c r="L24" i="33"/>
  <c r="K24" i="33"/>
  <c r="I24" i="33"/>
  <c r="G24" i="33"/>
  <c r="E24" i="33"/>
  <c r="D24" i="33"/>
  <c r="C24" i="33"/>
  <c r="B24" i="33"/>
  <c r="A24" i="33"/>
  <c r="L23" i="33"/>
  <c r="K23" i="33"/>
  <c r="I23" i="33"/>
  <c r="G23" i="33"/>
  <c r="E23" i="33"/>
  <c r="D23" i="33"/>
  <c r="C23" i="33"/>
  <c r="B23" i="33"/>
  <c r="A23" i="33"/>
  <c r="K22" i="33"/>
  <c r="I22" i="33"/>
  <c r="G22" i="33"/>
  <c r="E22" i="33"/>
  <c r="D22" i="33"/>
  <c r="C22" i="33"/>
  <c r="B22" i="33"/>
  <c r="A22" i="33"/>
  <c r="L21" i="33"/>
  <c r="K21" i="33"/>
  <c r="I21" i="33"/>
  <c r="G21" i="33"/>
  <c r="E21" i="33"/>
  <c r="D21" i="33"/>
  <c r="C21" i="33"/>
  <c r="B21" i="33"/>
  <c r="A21" i="33"/>
  <c r="K20" i="33"/>
  <c r="J20" i="33"/>
  <c r="I20" i="33"/>
  <c r="G20" i="33"/>
  <c r="E20" i="33"/>
  <c r="D20" i="33"/>
  <c r="C20" i="33"/>
  <c r="B20" i="33"/>
  <c r="A20" i="33"/>
  <c r="K19" i="33"/>
  <c r="J19" i="33"/>
  <c r="I19" i="33"/>
  <c r="G19" i="33"/>
  <c r="E19" i="33"/>
  <c r="D19" i="33"/>
  <c r="C19" i="33"/>
  <c r="B19" i="33"/>
  <c r="A19" i="33"/>
  <c r="K18" i="33"/>
  <c r="J18" i="33"/>
  <c r="I18" i="33"/>
  <c r="G18" i="33"/>
  <c r="E18" i="33"/>
  <c r="D18" i="33"/>
  <c r="C18" i="33"/>
  <c r="B18" i="33"/>
  <c r="A18" i="33"/>
  <c r="K17" i="33"/>
  <c r="J17" i="33"/>
  <c r="I17" i="33"/>
  <c r="G17" i="33"/>
  <c r="E17" i="33"/>
  <c r="D17" i="33"/>
  <c r="C17" i="33"/>
  <c r="B17" i="33"/>
  <c r="A17" i="33"/>
  <c r="L16" i="33"/>
  <c r="K16" i="33"/>
  <c r="J16" i="33"/>
  <c r="I16" i="33"/>
  <c r="G16" i="33"/>
  <c r="E16" i="33"/>
  <c r="D16" i="33"/>
  <c r="C16" i="33"/>
  <c r="B16" i="33"/>
  <c r="A16" i="33"/>
  <c r="K15" i="33"/>
  <c r="J15" i="33"/>
  <c r="I15" i="33"/>
  <c r="G15" i="33"/>
  <c r="E15" i="33"/>
  <c r="D15" i="33"/>
  <c r="C15" i="33"/>
  <c r="B15" i="33"/>
  <c r="A15" i="33"/>
  <c r="K14" i="33"/>
  <c r="J14" i="33"/>
  <c r="I14" i="33"/>
  <c r="G14" i="33"/>
  <c r="E14" i="33"/>
  <c r="D14" i="33"/>
  <c r="C14" i="33"/>
  <c r="B14" i="33"/>
  <c r="A14" i="33"/>
  <c r="K13" i="33"/>
  <c r="J13" i="33"/>
  <c r="I13" i="33"/>
  <c r="G13" i="33"/>
  <c r="E13" i="33"/>
  <c r="D13" i="33"/>
  <c r="C13" i="33"/>
  <c r="B13" i="33"/>
  <c r="A13" i="33"/>
  <c r="K12" i="33"/>
  <c r="J12" i="33"/>
  <c r="I12" i="33"/>
  <c r="G12" i="33"/>
  <c r="E12" i="33"/>
  <c r="D12" i="33"/>
  <c r="C12" i="33"/>
  <c r="B12" i="33"/>
  <c r="A12" i="33"/>
  <c r="K11" i="33"/>
  <c r="J11" i="33"/>
  <c r="I11" i="33"/>
  <c r="G11" i="33"/>
  <c r="E11" i="33"/>
  <c r="D11" i="33"/>
  <c r="C11" i="33"/>
  <c r="B11" i="33"/>
  <c r="A11" i="33"/>
  <c r="K10" i="33"/>
  <c r="J10" i="33"/>
  <c r="I10" i="33"/>
  <c r="G10" i="33"/>
  <c r="E10" i="33"/>
  <c r="D10" i="33"/>
  <c r="C10" i="33"/>
  <c r="B10" i="33"/>
  <c r="A10" i="33"/>
  <c r="K9" i="33"/>
  <c r="J9" i="33"/>
  <c r="I9" i="33"/>
  <c r="G9" i="33"/>
  <c r="E9" i="33"/>
  <c r="D9" i="33"/>
  <c r="C9" i="33"/>
  <c r="B9" i="33"/>
  <c r="A9" i="33"/>
  <c r="K8" i="33"/>
  <c r="J8" i="33"/>
  <c r="I8" i="33"/>
  <c r="G8" i="33"/>
  <c r="E8" i="33"/>
  <c r="D8" i="33"/>
  <c r="C8" i="33"/>
  <c r="B8" i="33"/>
  <c r="A8" i="33"/>
  <c r="K7" i="33"/>
  <c r="J7" i="33"/>
  <c r="I7" i="33"/>
  <c r="G7" i="33"/>
  <c r="E7" i="33"/>
  <c r="D7" i="33"/>
  <c r="C7" i="33"/>
  <c r="B7" i="33"/>
  <c r="A7" i="33"/>
  <c r="K6" i="33"/>
  <c r="J6" i="33"/>
  <c r="I6" i="33"/>
  <c r="G6" i="33"/>
  <c r="E6" i="33"/>
  <c r="D6" i="33"/>
  <c r="C6" i="33"/>
  <c r="B6" i="33"/>
  <c r="A6" i="33"/>
  <c r="L11" i="32"/>
  <c r="J11" i="32"/>
  <c r="H11" i="32"/>
  <c r="M8" i="32"/>
  <c r="K8" i="32"/>
  <c r="I8" i="32"/>
  <c r="G8" i="32"/>
  <c r="L17" i="31"/>
  <c r="J17" i="31"/>
  <c r="H17" i="31"/>
  <c r="I16" i="31"/>
  <c r="G16" i="31"/>
  <c r="K15" i="31"/>
  <c r="I15" i="31"/>
  <c r="G15" i="31"/>
  <c r="M14" i="31"/>
  <c r="K14" i="31"/>
  <c r="I14" i="31"/>
  <c r="G14" i="31"/>
  <c r="M13" i="31"/>
  <c r="K13" i="31"/>
  <c r="I13" i="31"/>
  <c r="G13" i="31"/>
  <c r="M12" i="31"/>
  <c r="K12" i="31"/>
  <c r="I12" i="31"/>
  <c r="G12" i="31"/>
  <c r="M11" i="31"/>
  <c r="K11" i="31"/>
  <c r="I11" i="31"/>
  <c r="G11" i="31"/>
  <c r="K10" i="31"/>
  <c r="I10" i="31"/>
  <c r="G10" i="31"/>
  <c r="K9" i="31"/>
  <c r="I9" i="31"/>
  <c r="G9" i="31"/>
  <c r="K8" i="31"/>
  <c r="I8" i="31"/>
  <c r="G8" i="31"/>
  <c r="L15" i="30"/>
  <c r="J15" i="30"/>
  <c r="H15" i="30"/>
  <c r="K14" i="30"/>
  <c r="I14" i="30"/>
  <c r="G14" i="30"/>
  <c r="K13" i="30"/>
  <c r="I13" i="30"/>
  <c r="G13" i="30"/>
  <c r="K12" i="30"/>
  <c r="I12" i="30"/>
  <c r="G12" i="30"/>
  <c r="K11" i="30"/>
  <c r="I11" i="30"/>
  <c r="G11" i="30"/>
  <c r="K10" i="30"/>
  <c r="I10" i="30"/>
  <c r="G10" i="30"/>
  <c r="M9" i="30"/>
  <c r="K9" i="30"/>
  <c r="I9" i="30"/>
  <c r="G9" i="30"/>
  <c r="M8" i="30"/>
  <c r="K8" i="30"/>
  <c r="I8" i="30"/>
  <c r="G8" i="30"/>
  <c r="M17" i="29"/>
  <c r="L17" i="29"/>
  <c r="J17" i="29"/>
  <c r="H17" i="29"/>
  <c r="I16" i="29"/>
  <c r="G16" i="29"/>
  <c r="I15" i="29"/>
  <c r="G15" i="29"/>
  <c r="K14" i="29"/>
  <c r="I14" i="29"/>
  <c r="G14" i="29"/>
  <c r="K13" i="29"/>
  <c r="I13" i="29"/>
  <c r="G13" i="29"/>
  <c r="K12" i="29"/>
  <c r="I12" i="29"/>
  <c r="G12" i="29"/>
  <c r="K11" i="29"/>
  <c r="I11" i="29"/>
  <c r="G11" i="29"/>
  <c r="K10" i="29"/>
  <c r="I10" i="29"/>
  <c r="G10" i="29"/>
  <c r="K9" i="29"/>
  <c r="I9" i="29"/>
  <c r="G9" i="29"/>
  <c r="K8" i="29"/>
  <c r="I8" i="29"/>
  <c r="G8" i="29"/>
  <c r="M18" i="28"/>
  <c r="L18" i="28"/>
  <c r="J18" i="28"/>
  <c r="H18" i="28"/>
  <c r="I17" i="28"/>
  <c r="G17" i="28"/>
  <c r="I16" i="28"/>
  <c r="G16" i="28"/>
  <c r="I15" i="28"/>
  <c r="G15" i="28"/>
  <c r="K14" i="28"/>
  <c r="I14" i="28"/>
  <c r="G14" i="28"/>
  <c r="K13" i="28"/>
  <c r="I13" i="28"/>
  <c r="G13" i="28"/>
  <c r="K12" i="28"/>
  <c r="I12" i="28"/>
  <c r="G12" i="28"/>
  <c r="K11" i="28"/>
  <c r="I11" i="28"/>
  <c r="G11" i="28"/>
  <c r="K10" i="28"/>
  <c r="J207" i="33" s="1"/>
  <c r="I10" i="28"/>
  <c r="H207" i="33" s="1"/>
  <c r="G10" i="28"/>
  <c r="F207" i="33" s="1"/>
  <c r="K9" i="28"/>
  <c r="I9" i="28"/>
  <c r="G9" i="28"/>
  <c r="K8" i="28"/>
  <c r="I8" i="28"/>
  <c r="G8" i="28"/>
  <c r="L15" i="27"/>
  <c r="J15" i="27"/>
  <c r="H15" i="27"/>
  <c r="K14" i="27"/>
  <c r="I14" i="27"/>
  <c r="G14" i="27"/>
  <c r="K13" i="27"/>
  <c r="I13" i="27"/>
  <c r="G13" i="27"/>
  <c r="K12" i="27"/>
  <c r="I12" i="27"/>
  <c r="G12" i="27"/>
  <c r="K11" i="27"/>
  <c r="I11" i="27"/>
  <c r="G11" i="27"/>
  <c r="K10" i="27"/>
  <c r="I10" i="27"/>
  <c r="G10" i="27"/>
  <c r="M10" i="27" s="1"/>
  <c r="K9" i="27"/>
  <c r="I9" i="27"/>
  <c r="G9" i="27"/>
  <c r="K8" i="27"/>
  <c r="I8" i="27"/>
  <c r="G8" i="27"/>
  <c r="M17" i="26"/>
  <c r="L17" i="26"/>
  <c r="J17" i="26"/>
  <c r="H17" i="26"/>
  <c r="Q16" i="26"/>
  <c r="K16" i="26"/>
  <c r="I16" i="26"/>
  <c r="G16" i="26"/>
  <c r="R15" i="26"/>
  <c r="K15" i="26"/>
  <c r="I15" i="26"/>
  <c r="G15" i="26"/>
  <c r="R14" i="26"/>
  <c r="I14" i="26"/>
  <c r="G14" i="26"/>
  <c r="I13" i="26"/>
  <c r="G13" i="26"/>
  <c r="Q12" i="26"/>
  <c r="Q14" i="26" s="1"/>
  <c r="I12" i="26"/>
  <c r="G12" i="26"/>
  <c r="I11" i="26"/>
  <c r="G11" i="26"/>
  <c r="I10" i="26"/>
  <c r="G10" i="26"/>
  <c r="Q9" i="26"/>
  <c r="I9" i="26"/>
  <c r="G9" i="26"/>
  <c r="I8" i="26"/>
  <c r="G8" i="26"/>
  <c r="Q7" i="26"/>
  <c r="L18" i="25"/>
  <c r="J18" i="25"/>
  <c r="H18" i="25"/>
  <c r="I17" i="25"/>
  <c r="G17" i="25"/>
  <c r="I16" i="25"/>
  <c r="G16" i="25"/>
  <c r="M15" i="25"/>
  <c r="K15" i="25"/>
  <c r="I15" i="25"/>
  <c r="G15" i="25"/>
  <c r="M14" i="25"/>
  <c r="K14" i="25"/>
  <c r="I14" i="25"/>
  <c r="G14" i="25"/>
  <c r="R13" i="25"/>
  <c r="M13" i="25"/>
  <c r="K13" i="25"/>
  <c r="I13" i="25"/>
  <c r="G13" i="25"/>
  <c r="M12" i="25"/>
  <c r="I12" i="25"/>
  <c r="G12" i="25"/>
  <c r="R11" i="25"/>
  <c r="Q11" i="25"/>
  <c r="I11" i="25"/>
  <c r="G11" i="25"/>
  <c r="Q10" i="25"/>
  <c r="I10" i="25"/>
  <c r="G10" i="25"/>
  <c r="M9" i="25"/>
  <c r="I9" i="25"/>
  <c r="G9" i="25"/>
  <c r="M8" i="25"/>
  <c r="I8" i="25"/>
  <c r="G8" i="25"/>
  <c r="L11" i="24"/>
  <c r="J11" i="24"/>
  <c r="H11" i="24"/>
  <c r="K10" i="24"/>
  <c r="I10" i="24"/>
  <c r="G10" i="24"/>
  <c r="K9" i="24"/>
  <c r="I9" i="24"/>
  <c r="G9" i="24"/>
  <c r="M8" i="24"/>
  <c r="K8" i="24"/>
  <c r="I8" i="24"/>
  <c r="G8" i="24"/>
  <c r="M7" i="24"/>
  <c r="K7" i="24"/>
  <c r="I7" i="24"/>
  <c r="G7" i="24"/>
  <c r="L11" i="23"/>
  <c r="K11" i="23"/>
  <c r="J11" i="23"/>
  <c r="H11" i="23"/>
  <c r="M10" i="23"/>
  <c r="I10" i="23"/>
  <c r="G10" i="23"/>
  <c r="M9" i="23"/>
  <c r="K9" i="23"/>
  <c r="I9" i="23"/>
  <c r="G9" i="23"/>
  <c r="K8" i="23"/>
  <c r="I8" i="23"/>
  <c r="G8" i="23"/>
  <c r="K7" i="23"/>
  <c r="I7" i="23"/>
  <c r="G7" i="23"/>
  <c r="M15" i="22"/>
  <c r="L15" i="22"/>
  <c r="J15" i="22"/>
  <c r="H15" i="22"/>
  <c r="K14" i="22"/>
  <c r="I14" i="22"/>
  <c r="G14" i="22"/>
  <c r="K13" i="22"/>
  <c r="I13" i="22"/>
  <c r="G13" i="22"/>
  <c r="K12" i="22"/>
  <c r="I12" i="22"/>
  <c r="G12" i="22"/>
  <c r="K11" i="22"/>
  <c r="I11" i="22"/>
  <c r="G11" i="22"/>
  <c r="K10" i="22"/>
  <c r="I10" i="22"/>
  <c r="G10" i="22"/>
  <c r="K9" i="22"/>
  <c r="I9" i="22"/>
  <c r="G9" i="22"/>
  <c r="K8" i="22"/>
  <c r="I8" i="22"/>
  <c r="G8" i="22"/>
  <c r="K7" i="22"/>
  <c r="I7" i="22"/>
  <c r="G7" i="22"/>
  <c r="L14" i="21"/>
  <c r="J14" i="21"/>
  <c r="H14" i="21"/>
  <c r="I13" i="21"/>
  <c r="G13" i="21"/>
  <c r="K12" i="21"/>
  <c r="I12" i="21"/>
  <c r="G12" i="21"/>
  <c r="K11" i="21"/>
  <c r="I11" i="21"/>
  <c r="G11" i="21"/>
  <c r="M10" i="21"/>
  <c r="I10" i="21"/>
  <c r="G10" i="21"/>
  <c r="M9" i="21"/>
  <c r="I9" i="21"/>
  <c r="G9" i="21"/>
  <c r="M8" i="21"/>
  <c r="K8" i="21"/>
  <c r="I8" i="21"/>
  <c r="G8" i="21"/>
  <c r="I7" i="21"/>
  <c r="G7" i="21"/>
  <c r="L18" i="20"/>
  <c r="J18" i="20"/>
  <c r="H18" i="20"/>
  <c r="K17" i="20"/>
  <c r="I17" i="20"/>
  <c r="G17" i="20"/>
  <c r="M16" i="20"/>
  <c r="K16" i="20"/>
  <c r="I16" i="20"/>
  <c r="G16" i="20"/>
  <c r="K15" i="20"/>
  <c r="I15" i="20"/>
  <c r="G15" i="20"/>
  <c r="K14" i="20"/>
  <c r="I14" i="20"/>
  <c r="G14" i="20"/>
  <c r="M13" i="20"/>
  <c r="K13" i="20"/>
  <c r="I13" i="20"/>
  <c r="G13" i="20"/>
  <c r="K12" i="20"/>
  <c r="I12" i="20"/>
  <c r="G12" i="20"/>
  <c r="K11" i="20"/>
  <c r="I11" i="20"/>
  <c r="G11" i="20"/>
  <c r="K10" i="20"/>
  <c r="I10" i="20"/>
  <c r="G10" i="20"/>
  <c r="K9" i="20"/>
  <c r="I9" i="20"/>
  <c r="G9" i="20"/>
  <c r="M8" i="20"/>
  <c r="K8" i="20"/>
  <c r="I8" i="20"/>
  <c r="G8" i="20"/>
  <c r="L15" i="19"/>
  <c r="J15" i="19"/>
  <c r="H15" i="19"/>
  <c r="M14" i="19"/>
  <c r="K14" i="19"/>
  <c r="I14" i="19"/>
  <c r="G14" i="19"/>
  <c r="M13" i="19"/>
  <c r="K13" i="19"/>
  <c r="I13" i="19"/>
  <c r="G13" i="19"/>
  <c r="M12" i="19"/>
  <c r="K12" i="19"/>
  <c r="I12" i="19"/>
  <c r="G12" i="19"/>
  <c r="M11" i="19"/>
  <c r="K11" i="19"/>
  <c r="I11" i="19"/>
  <c r="G11" i="19"/>
  <c r="M10" i="19"/>
  <c r="K10" i="19"/>
  <c r="I10" i="19"/>
  <c r="G10" i="19"/>
  <c r="M9" i="19"/>
  <c r="K9" i="19"/>
  <c r="I9" i="19"/>
  <c r="G9" i="19"/>
  <c r="L16" i="18"/>
  <c r="K16" i="18"/>
  <c r="J16" i="18"/>
  <c r="H16" i="18"/>
  <c r="M15" i="18"/>
  <c r="I15" i="18"/>
  <c r="G15" i="18"/>
  <c r="M14" i="18"/>
  <c r="I14" i="18"/>
  <c r="G14" i="18"/>
  <c r="I13" i="18"/>
  <c r="G13" i="18"/>
  <c r="I12" i="18"/>
  <c r="G12" i="18"/>
  <c r="I11" i="18"/>
  <c r="G11" i="18"/>
  <c r="I10" i="18"/>
  <c r="G10" i="18"/>
  <c r="I9" i="18"/>
  <c r="G9" i="18"/>
  <c r="L18" i="17"/>
  <c r="J18" i="17"/>
  <c r="H18" i="17"/>
  <c r="K17" i="17"/>
  <c r="I17" i="17"/>
  <c r="G17" i="17"/>
  <c r="M16" i="17"/>
  <c r="K16" i="17"/>
  <c r="I16" i="17"/>
  <c r="G16" i="17"/>
  <c r="M15" i="17"/>
  <c r="I15" i="17"/>
  <c r="G15" i="17"/>
  <c r="M14" i="17"/>
  <c r="I14" i="17"/>
  <c r="G14" i="17"/>
  <c r="M13" i="17"/>
  <c r="I13" i="17"/>
  <c r="G13" i="17"/>
  <c r="M12" i="17"/>
  <c r="K12" i="17"/>
  <c r="I12" i="17"/>
  <c r="G12" i="17"/>
  <c r="K11" i="17"/>
  <c r="I11" i="17"/>
  <c r="G11" i="17"/>
  <c r="M10" i="17"/>
  <c r="I10" i="17"/>
  <c r="G10" i="17"/>
  <c r="M9" i="17"/>
  <c r="I9" i="17"/>
  <c r="G9" i="17"/>
  <c r="M8" i="17"/>
  <c r="I8" i="17"/>
  <c r="G8" i="17"/>
  <c r="L20" i="16"/>
  <c r="K20" i="16"/>
  <c r="J20" i="16"/>
  <c r="H20" i="16"/>
  <c r="I19" i="16"/>
  <c r="G19" i="16"/>
  <c r="I18" i="16"/>
  <c r="G18" i="16"/>
  <c r="I17" i="16"/>
  <c r="G17" i="16"/>
  <c r="M16" i="16"/>
  <c r="I16" i="16"/>
  <c r="G16" i="16"/>
  <c r="M15" i="16"/>
  <c r="I15" i="16"/>
  <c r="G15" i="16"/>
  <c r="M14" i="16"/>
  <c r="I14" i="16"/>
  <c r="G14" i="16"/>
  <c r="M13" i="16"/>
  <c r="I13" i="16"/>
  <c r="G13" i="16"/>
  <c r="M12" i="16"/>
  <c r="I12" i="16"/>
  <c r="G12" i="16"/>
  <c r="M11" i="16"/>
  <c r="I11" i="16"/>
  <c r="G11" i="16"/>
  <c r="M10" i="16"/>
  <c r="I10" i="16"/>
  <c r="G10" i="16"/>
  <c r="M9" i="16"/>
  <c r="I9" i="16"/>
  <c r="G9" i="16"/>
  <c r="M8" i="16"/>
  <c r="I8" i="16"/>
  <c r="G8" i="16"/>
  <c r="L15" i="15"/>
  <c r="J15" i="15"/>
  <c r="H15" i="15"/>
  <c r="I14" i="15"/>
  <c r="G14" i="15"/>
  <c r="M13" i="15"/>
  <c r="K13" i="15"/>
  <c r="I13" i="15"/>
  <c r="G13" i="15"/>
  <c r="M12" i="15"/>
  <c r="K12" i="15"/>
  <c r="I12" i="15"/>
  <c r="G12" i="15"/>
  <c r="M11" i="15"/>
  <c r="K11" i="15"/>
  <c r="I11" i="15"/>
  <c r="G11" i="15"/>
  <c r="M10" i="15"/>
  <c r="K10" i="15"/>
  <c r="I10" i="15"/>
  <c r="G10" i="15"/>
  <c r="K9" i="15"/>
  <c r="M8" i="15"/>
  <c r="K8" i="15"/>
  <c r="I8" i="15"/>
  <c r="G8" i="15"/>
  <c r="M7" i="15"/>
  <c r="K7" i="15"/>
  <c r="I7" i="15"/>
  <c r="G7" i="15"/>
  <c r="L18" i="14"/>
  <c r="J18" i="14"/>
  <c r="H18" i="14"/>
  <c r="K17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I11" i="14"/>
  <c r="G11" i="14"/>
  <c r="M10" i="14"/>
  <c r="I10" i="14"/>
  <c r="G10" i="14"/>
  <c r="I9" i="14"/>
  <c r="G9" i="14"/>
  <c r="L15" i="13"/>
  <c r="J15" i="13"/>
  <c r="H15" i="13"/>
  <c r="M14" i="13"/>
  <c r="K14" i="13"/>
  <c r="I14" i="13"/>
  <c r="G14" i="13"/>
  <c r="M13" i="13"/>
  <c r="K13" i="13"/>
  <c r="I13" i="13"/>
  <c r="I12" i="13"/>
  <c r="G12" i="13"/>
  <c r="I11" i="13"/>
  <c r="G11" i="13"/>
  <c r="I10" i="13"/>
  <c r="G10" i="13"/>
  <c r="M9" i="13"/>
  <c r="K9" i="13"/>
  <c r="I9" i="13"/>
  <c r="G9" i="13"/>
  <c r="M8" i="13"/>
  <c r="I8" i="13"/>
  <c r="G8" i="13"/>
  <c r="I7" i="13"/>
  <c r="G7" i="13"/>
  <c r="L15" i="12"/>
  <c r="J15" i="12"/>
  <c r="H15" i="12"/>
  <c r="M14" i="12"/>
  <c r="K14" i="12"/>
  <c r="I14" i="12"/>
  <c r="G14" i="12"/>
  <c r="M13" i="12"/>
  <c r="K13" i="12"/>
  <c r="I13" i="12"/>
  <c r="G13" i="12"/>
  <c r="K12" i="12"/>
  <c r="I12" i="12"/>
  <c r="G12" i="12"/>
  <c r="M11" i="12"/>
  <c r="I11" i="12"/>
  <c r="G11" i="12"/>
  <c r="I10" i="12"/>
  <c r="G10" i="12"/>
  <c r="M9" i="12"/>
  <c r="I9" i="12"/>
  <c r="G9" i="12"/>
  <c r="M8" i="12"/>
  <c r="I8" i="12"/>
  <c r="G8" i="12"/>
  <c r="I7" i="12"/>
  <c r="G7" i="12"/>
  <c r="M13" i="11"/>
  <c r="L13" i="11"/>
  <c r="J13" i="11"/>
  <c r="H13" i="11"/>
  <c r="K12" i="11"/>
  <c r="I12" i="11"/>
  <c r="G12" i="11"/>
  <c r="K11" i="11"/>
  <c r="I11" i="11"/>
  <c r="G11" i="11"/>
  <c r="K10" i="11"/>
  <c r="I10" i="11"/>
  <c r="G10" i="11"/>
  <c r="K9" i="11"/>
  <c r="I9" i="11"/>
  <c r="G9" i="11"/>
  <c r="K8" i="11"/>
  <c r="I8" i="11"/>
  <c r="G8" i="11"/>
  <c r="K7" i="11"/>
  <c r="I7" i="11"/>
  <c r="G7" i="11"/>
  <c r="L14" i="10"/>
  <c r="J14" i="10"/>
  <c r="H14" i="10"/>
  <c r="M13" i="10"/>
  <c r="K13" i="10"/>
  <c r="I13" i="10"/>
  <c r="G13" i="10"/>
  <c r="K12" i="10"/>
  <c r="I12" i="10"/>
  <c r="G12" i="10"/>
  <c r="M11" i="10"/>
  <c r="K11" i="10"/>
  <c r="I11" i="10"/>
  <c r="G11" i="10"/>
  <c r="M10" i="10"/>
  <c r="K10" i="10"/>
  <c r="I10" i="10"/>
  <c r="G10" i="10"/>
  <c r="M9" i="10"/>
  <c r="K9" i="10"/>
  <c r="I9" i="10"/>
  <c r="G9" i="10"/>
  <c r="K8" i="10"/>
  <c r="I8" i="10"/>
  <c r="G8" i="10"/>
  <c r="M13" i="9"/>
  <c r="L13" i="9"/>
  <c r="J13" i="9"/>
  <c r="H13" i="9"/>
  <c r="K12" i="9"/>
  <c r="I12" i="9"/>
  <c r="G12" i="9"/>
  <c r="K11" i="9"/>
  <c r="I11" i="9"/>
  <c r="G11" i="9"/>
  <c r="K10" i="9"/>
  <c r="I10" i="9"/>
  <c r="G10" i="9"/>
  <c r="K9" i="9"/>
  <c r="I9" i="9"/>
  <c r="G9" i="9"/>
  <c r="K8" i="9"/>
  <c r="I8" i="9"/>
  <c r="G8" i="9"/>
  <c r="L15" i="8"/>
  <c r="J15" i="8"/>
  <c r="H15" i="8"/>
  <c r="M14" i="8"/>
  <c r="K14" i="8"/>
  <c r="I14" i="8"/>
  <c r="G14" i="8"/>
  <c r="K13" i="8"/>
  <c r="I13" i="8"/>
  <c r="G13" i="8"/>
  <c r="M12" i="8"/>
  <c r="K12" i="8"/>
  <c r="I12" i="8"/>
  <c r="G12" i="8"/>
  <c r="M11" i="8"/>
  <c r="K11" i="8"/>
  <c r="I11" i="8"/>
  <c r="G11" i="8"/>
  <c r="K10" i="8"/>
  <c r="I10" i="8"/>
  <c r="G10" i="8"/>
  <c r="K9" i="8"/>
  <c r="I9" i="8"/>
  <c r="G9" i="8"/>
  <c r="K8" i="8"/>
  <c r="I8" i="8"/>
  <c r="G8" i="8"/>
  <c r="L14" i="7"/>
  <c r="J14" i="7"/>
  <c r="H14" i="7"/>
  <c r="K13" i="7"/>
  <c r="I13" i="7"/>
  <c r="G13" i="7"/>
  <c r="K12" i="7"/>
  <c r="I12" i="7"/>
  <c r="G12" i="7"/>
  <c r="K11" i="7"/>
  <c r="I11" i="7"/>
  <c r="G11" i="7"/>
  <c r="K10" i="7"/>
  <c r="I10" i="7"/>
  <c r="G10" i="7"/>
  <c r="K9" i="7"/>
  <c r="I9" i="7"/>
  <c r="G9" i="7"/>
  <c r="M8" i="7"/>
  <c r="K8" i="7"/>
  <c r="I8" i="7"/>
  <c r="G8" i="7"/>
  <c r="K7" i="7"/>
  <c r="I7" i="7"/>
  <c r="G7" i="7"/>
  <c r="L13" i="6"/>
  <c r="J13" i="6"/>
  <c r="H13" i="6"/>
  <c r="M12" i="6"/>
  <c r="K12" i="6"/>
  <c r="I12" i="6"/>
  <c r="G12" i="6"/>
  <c r="M11" i="6"/>
  <c r="K11" i="6"/>
  <c r="I11" i="6"/>
  <c r="G11" i="6"/>
  <c r="M10" i="6"/>
  <c r="K10" i="6"/>
  <c r="I10" i="6"/>
  <c r="G10" i="6"/>
  <c r="M9" i="6"/>
  <c r="K9" i="6"/>
  <c r="I9" i="6"/>
  <c r="G9" i="6"/>
  <c r="K8" i="6"/>
  <c r="I8" i="6"/>
  <c r="G8" i="6"/>
  <c r="K7" i="6"/>
  <c r="I7" i="6"/>
  <c r="G7" i="6"/>
  <c r="L13" i="5"/>
  <c r="J13" i="5"/>
  <c r="H13" i="5"/>
  <c r="M12" i="5"/>
  <c r="I12" i="5"/>
  <c r="G12" i="5"/>
  <c r="I11" i="5"/>
  <c r="G11" i="5"/>
  <c r="M10" i="5"/>
  <c r="I10" i="5"/>
  <c r="G10" i="5"/>
  <c r="M9" i="5"/>
  <c r="I9" i="5"/>
  <c r="G9" i="5"/>
  <c r="M8" i="5"/>
  <c r="K8" i="5"/>
  <c r="I8" i="5"/>
  <c r="G8" i="5"/>
  <c r="M7" i="5"/>
  <c r="K7" i="5"/>
  <c r="I7" i="5"/>
  <c r="G7" i="5"/>
  <c r="L14" i="4"/>
  <c r="J14" i="4"/>
  <c r="H14" i="4"/>
  <c r="K13" i="4"/>
  <c r="I13" i="4"/>
  <c r="G13" i="4"/>
  <c r="M12" i="4"/>
  <c r="I12" i="4"/>
  <c r="G12" i="4"/>
  <c r="I11" i="4"/>
  <c r="G11" i="4"/>
  <c r="K10" i="4"/>
  <c r="I10" i="4"/>
  <c r="M9" i="4"/>
  <c r="I9" i="4"/>
  <c r="G9" i="4"/>
  <c r="M8" i="4"/>
  <c r="K8" i="4"/>
  <c r="I8" i="4"/>
  <c r="G8" i="4"/>
  <c r="K7" i="4"/>
  <c r="I7" i="4"/>
  <c r="G7" i="4"/>
  <c r="L12" i="3"/>
  <c r="J12" i="3"/>
  <c r="H12" i="3"/>
  <c r="K11" i="3"/>
  <c r="I11" i="3"/>
  <c r="G11" i="3"/>
  <c r="K10" i="3"/>
  <c r="I10" i="3"/>
  <c r="G10" i="3"/>
  <c r="K9" i="3"/>
  <c r="I9" i="3"/>
  <c r="G9" i="3"/>
  <c r="M8" i="3"/>
  <c r="K8" i="3"/>
  <c r="I8" i="3"/>
  <c r="G8" i="3"/>
  <c r="K7" i="3"/>
  <c r="I7" i="3"/>
  <c r="G7" i="3"/>
  <c r="L13" i="2"/>
  <c r="K13" i="2"/>
  <c r="J13" i="2"/>
  <c r="H13" i="2"/>
  <c r="M12" i="2"/>
  <c r="I12" i="2"/>
  <c r="G12" i="2"/>
  <c r="M11" i="2"/>
  <c r="I11" i="2"/>
  <c r="G11" i="2"/>
  <c r="M10" i="2"/>
  <c r="I10" i="2"/>
  <c r="G10" i="2"/>
  <c r="M9" i="2"/>
  <c r="I9" i="2"/>
  <c r="G9" i="2"/>
  <c r="I8" i="2"/>
  <c r="G8" i="2"/>
  <c r="M7" i="2"/>
  <c r="I7" i="2"/>
  <c r="G7" i="2"/>
  <c r="L16" i="1"/>
  <c r="K16" i="1"/>
  <c r="J16" i="1"/>
  <c r="H16" i="1"/>
  <c r="M15" i="1"/>
  <c r="I15" i="1"/>
  <c r="G15" i="1"/>
  <c r="M14" i="1"/>
  <c r="I14" i="1"/>
  <c r="G14" i="1"/>
  <c r="M13" i="1"/>
  <c r="I13" i="1"/>
  <c r="G13" i="1"/>
  <c r="M12" i="1"/>
  <c r="I12" i="1"/>
  <c r="G12" i="1"/>
  <c r="M11" i="1"/>
  <c r="I11" i="1"/>
  <c r="G11" i="1"/>
  <c r="M10" i="1"/>
  <c r="I10" i="1"/>
  <c r="G10" i="1"/>
  <c r="M9" i="1"/>
  <c r="I9" i="1"/>
  <c r="G9" i="1"/>
  <c r="M8" i="1"/>
  <c r="I8" i="1"/>
  <c r="G8" i="1"/>
  <c r="M7" i="1"/>
  <c r="I7" i="1"/>
  <c r="G7" i="1"/>
  <c r="K18" i="28" l="1"/>
  <c r="G178" i="33"/>
  <c r="I178" i="33"/>
  <c r="M20" i="16"/>
  <c r="N11" i="5"/>
  <c r="I173" i="33"/>
  <c r="L200" i="33"/>
  <c r="M15" i="27"/>
  <c r="K241" i="33"/>
  <c r="K173" i="33"/>
  <c r="K178" i="33"/>
  <c r="G241" i="33"/>
  <c r="G173" i="33"/>
  <c r="E178" i="33"/>
  <c r="I241" i="33"/>
  <c r="H92" i="33"/>
  <c r="F93" i="33"/>
  <c r="L93" i="33"/>
  <c r="F94" i="33"/>
  <c r="H95" i="33"/>
  <c r="F96" i="33"/>
  <c r="H97" i="33"/>
  <c r="F98" i="33"/>
  <c r="H99" i="33"/>
  <c r="F100" i="33"/>
  <c r="J100" i="33"/>
  <c r="F101" i="33"/>
  <c r="J101" i="33"/>
  <c r="H102" i="33"/>
  <c r="L102" i="33"/>
  <c r="J103" i="33"/>
  <c r="F104" i="33"/>
  <c r="J104" i="33"/>
  <c r="H105" i="33"/>
  <c r="L105" i="33"/>
  <c r="F106" i="33"/>
  <c r="J106" i="33"/>
  <c r="H107" i="33"/>
  <c r="L107" i="33"/>
  <c r="F108" i="33"/>
  <c r="H109" i="33"/>
  <c r="H110" i="33"/>
  <c r="H111" i="33"/>
  <c r="H112" i="33"/>
  <c r="H113" i="33"/>
  <c r="H114" i="33"/>
  <c r="H115" i="33"/>
  <c r="H116" i="33"/>
  <c r="H117" i="33"/>
  <c r="H118" i="33"/>
  <c r="F119" i="33"/>
  <c r="H120" i="33"/>
  <c r="F121" i="33"/>
  <c r="L121" i="33"/>
  <c r="F122" i="33"/>
  <c r="L122" i="33"/>
  <c r="F123" i="33"/>
  <c r="L123" i="33"/>
  <c r="F124" i="33"/>
  <c r="J124" i="33"/>
  <c r="F125" i="33"/>
  <c r="J125" i="33"/>
  <c r="H126" i="33"/>
  <c r="H127" i="33"/>
  <c r="H128" i="33"/>
  <c r="H129" i="33"/>
  <c r="L129" i="33"/>
  <c r="F130" i="33"/>
  <c r="J130" i="33"/>
  <c r="F131" i="33"/>
  <c r="H132" i="33"/>
  <c r="F133" i="33"/>
  <c r="H134" i="33"/>
  <c r="F135" i="33"/>
  <c r="H136" i="33"/>
  <c r="H137" i="33"/>
  <c r="H138" i="33"/>
  <c r="L138" i="33"/>
  <c r="F139" i="33"/>
  <c r="J139" i="33"/>
  <c r="H140" i="33"/>
  <c r="L140" i="33"/>
  <c r="F141" i="33"/>
  <c r="J141" i="33"/>
  <c r="H142" i="33"/>
  <c r="L142" i="33"/>
  <c r="F143" i="33"/>
  <c r="J143" i="33"/>
  <c r="H144" i="33"/>
  <c r="L144" i="33"/>
  <c r="F145" i="33"/>
  <c r="J145" i="33"/>
  <c r="F146" i="33"/>
  <c r="J146" i="33"/>
  <c r="F147" i="33"/>
  <c r="J147" i="33"/>
  <c r="F148" i="33"/>
  <c r="J148" i="33"/>
  <c r="F149" i="33"/>
  <c r="J149" i="33"/>
  <c r="H150" i="33"/>
  <c r="H151" i="33"/>
  <c r="H152" i="33"/>
  <c r="L152" i="33"/>
  <c r="F153" i="33"/>
  <c r="J153" i="33"/>
  <c r="F154" i="33"/>
  <c r="H155" i="33"/>
  <c r="L155" i="33"/>
  <c r="F156" i="33"/>
  <c r="L156" i="33"/>
  <c r="F157" i="33"/>
  <c r="L157" i="33"/>
  <c r="F158" i="33"/>
  <c r="J158" i="33"/>
  <c r="F159" i="33"/>
  <c r="J159" i="33"/>
  <c r="F160" i="33"/>
  <c r="H161" i="33"/>
  <c r="H162" i="33"/>
  <c r="H163" i="33"/>
  <c r="H164" i="33"/>
  <c r="H165" i="33"/>
  <c r="H166" i="33"/>
  <c r="H167" i="33"/>
  <c r="H168" i="33"/>
  <c r="H169" i="33"/>
  <c r="H170" i="33"/>
  <c r="H171" i="33"/>
  <c r="L171" i="33"/>
  <c r="F172" i="33"/>
  <c r="L172" i="33"/>
  <c r="F174" i="33"/>
  <c r="J174" i="33"/>
  <c r="H175" i="33"/>
  <c r="L175" i="33"/>
  <c r="F176" i="33"/>
  <c r="J176" i="33"/>
  <c r="F177" i="33"/>
  <c r="J177" i="33"/>
  <c r="F179" i="33"/>
  <c r="L179" i="33"/>
  <c r="F180" i="33"/>
  <c r="L180" i="33"/>
  <c r="F181" i="33"/>
  <c r="F182" i="33"/>
  <c r="H183" i="33"/>
  <c r="H184" i="33"/>
  <c r="L184" i="33"/>
  <c r="H185" i="33"/>
  <c r="L185" i="33"/>
  <c r="F186" i="33"/>
  <c r="J186" i="33"/>
  <c r="H187" i="33"/>
  <c r="F188" i="33"/>
  <c r="F189" i="33"/>
  <c r="H190" i="33"/>
  <c r="H191" i="33"/>
  <c r="F192" i="33"/>
  <c r="H193" i="33"/>
  <c r="H194" i="33"/>
  <c r="F195" i="33"/>
  <c r="H196" i="33"/>
  <c r="F197" i="33"/>
  <c r="J197" i="33"/>
  <c r="H198" i="33"/>
  <c r="H199" i="33"/>
  <c r="H200" i="33"/>
  <c r="H201" i="33"/>
  <c r="H202" i="33"/>
  <c r="H203" i="33"/>
  <c r="H204" i="33"/>
  <c r="H205" i="33"/>
  <c r="H206" i="33"/>
  <c r="H208" i="33"/>
  <c r="H209" i="33"/>
  <c r="H210" i="33"/>
  <c r="H211" i="33"/>
  <c r="H212" i="33"/>
  <c r="F213" i="33"/>
  <c r="H214" i="33"/>
  <c r="F215" i="33"/>
  <c r="J215" i="33"/>
  <c r="F216" i="33"/>
  <c r="J216" i="33"/>
  <c r="F217" i="33"/>
  <c r="J217" i="33"/>
  <c r="F218" i="33"/>
  <c r="J218" i="33"/>
  <c r="F219" i="33"/>
  <c r="J219" i="33"/>
  <c r="F220" i="33"/>
  <c r="J220" i="33"/>
  <c r="F221" i="33"/>
  <c r="J221" i="33"/>
  <c r="F222" i="33"/>
  <c r="H223" i="33"/>
  <c r="F224" i="33"/>
  <c r="J224" i="33"/>
  <c r="H225" i="33"/>
  <c r="L225" i="33"/>
  <c r="F226" i="33"/>
  <c r="J226" i="33"/>
  <c r="F227" i="33"/>
  <c r="J227" i="33"/>
  <c r="F228" i="33"/>
  <c r="J228" i="33"/>
  <c r="F229" i="33"/>
  <c r="J229" i="33"/>
  <c r="F230" i="33"/>
  <c r="J230" i="33"/>
  <c r="F231" i="33"/>
  <c r="J231" i="33"/>
  <c r="F232" i="33"/>
  <c r="J232" i="33"/>
  <c r="F233" i="33"/>
  <c r="J233" i="33"/>
  <c r="F234" i="33"/>
  <c r="J234" i="33"/>
  <c r="H235" i="33"/>
  <c r="L235" i="33"/>
  <c r="F236" i="33"/>
  <c r="J236" i="33"/>
  <c r="H237" i="33"/>
  <c r="L237" i="33"/>
  <c r="F238" i="33"/>
  <c r="J238" i="33"/>
  <c r="F239" i="33"/>
  <c r="F240" i="33"/>
  <c r="J240" i="33"/>
  <c r="N11" i="1"/>
  <c r="N12" i="1"/>
  <c r="N13" i="1"/>
  <c r="N14" i="1"/>
  <c r="N15" i="1"/>
  <c r="G13" i="2"/>
  <c r="N9" i="3"/>
  <c r="N10" i="3"/>
  <c r="N7" i="4"/>
  <c r="N10" i="4"/>
  <c r="G14" i="4"/>
  <c r="K14" i="4"/>
  <c r="N12" i="5"/>
  <c r="N7" i="6"/>
  <c r="N8" i="6"/>
  <c r="N10" i="6"/>
  <c r="N12" i="6"/>
  <c r="N7" i="7"/>
  <c r="G14" i="7"/>
  <c r="I14" i="7"/>
  <c r="K14" i="7"/>
  <c r="M14" i="7"/>
  <c r="N11" i="8"/>
  <c r="N14" i="8"/>
  <c r="N8" i="9"/>
  <c r="N9" i="9"/>
  <c r="N10" i="9"/>
  <c r="N11" i="9"/>
  <c r="N12" i="9"/>
  <c r="N8" i="10"/>
  <c r="N10" i="10"/>
  <c r="N13" i="10"/>
  <c r="N7" i="11"/>
  <c r="N8" i="11"/>
  <c r="N9" i="11"/>
  <c r="N10" i="11"/>
  <c r="N11" i="11"/>
  <c r="N12" i="11"/>
  <c r="N10" i="12"/>
  <c r="N11" i="12"/>
  <c r="N12" i="12"/>
  <c r="N14" i="12"/>
  <c r="N9" i="13"/>
  <c r="N11" i="13"/>
  <c r="N14" i="13"/>
  <c r="N11" i="14"/>
  <c r="N13" i="14"/>
  <c r="N15" i="14"/>
  <c r="G18" i="14"/>
  <c r="I18" i="14"/>
  <c r="K18" i="14"/>
  <c r="M18" i="14"/>
  <c r="N7" i="15"/>
  <c r="N10" i="15"/>
  <c r="N12" i="15"/>
  <c r="N14" i="15"/>
  <c r="N8" i="16"/>
  <c r="N9" i="16"/>
  <c r="N10" i="16"/>
  <c r="N11" i="16"/>
  <c r="N12" i="16"/>
  <c r="N13" i="16"/>
  <c r="N14" i="16"/>
  <c r="N15" i="16"/>
  <c r="N16" i="16"/>
  <c r="N18" i="16"/>
  <c r="G20" i="16"/>
  <c r="I20" i="16"/>
  <c r="N12" i="17"/>
  <c r="N13" i="17"/>
  <c r="N14" i="17"/>
  <c r="N15" i="17"/>
  <c r="G18" i="17"/>
  <c r="I18" i="17"/>
  <c r="K18" i="17"/>
  <c r="M18" i="17"/>
  <c r="N9" i="18"/>
  <c r="N11" i="18"/>
  <c r="N13" i="18"/>
  <c r="N14" i="18"/>
  <c r="N15" i="18"/>
  <c r="N10" i="19"/>
  <c r="N12" i="19"/>
  <c r="N14" i="19"/>
  <c r="N13" i="20"/>
  <c r="N14" i="20"/>
  <c r="N15" i="20"/>
  <c r="G18" i="20"/>
  <c r="I18" i="20"/>
  <c r="K18" i="20"/>
  <c r="M18" i="20"/>
  <c r="N7" i="21"/>
  <c r="N13" i="21"/>
  <c r="N7" i="22"/>
  <c r="N8" i="22"/>
  <c r="N9" i="22"/>
  <c r="N10" i="22"/>
  <c r="N11" i="22"/>
  <c r="N12" i="22"/>
  <c r="N13" i="22"/>
  <c r="N14" i="22"/>
  <c r="N7" i="23"/>
  <c r="N8" i="23"/>
  <c r="G11" i="23"/>
  <c r="I11" i="23"/>
  <c r="M11" i="23"/>
  <c r="N7" i="24"/>
  <c r="G11" i="24"/>
  <c r="I11" i="24"/>
  <c r="K11" i="24"/>
  <c r="M11" i="24"/>
  <c r="N10" i="25"/>
  <c r="N11" i="25"/>
  <c r="N12" i="25"/>
  <c r="N15" i="25"/>
  <c r="N17" i="25"/>
  <c r="N8" i="26"/>
  <c r="N11" i="26"/>
  <c r="N14" i="26"/>
  <c r="N15" i="26"/>
  <c r="N8" i="27"/>
  <c r="N9" i="27"/>
  <c r="N10" i="27"/>
  <c r="N11" i="27"/>
  <c r="N12" i="27"/>
  <c r="N13" i="27"/>
  <c r="N14" i="27"/>
  <c r="N8" i="28"/>
  <c r="N9" i="28"/>
  <c r="N10" i="28"/>
  <c r="M207" i="33" s="1"/>
  <c r="N11" i="28"/>
  <c r="N12" i="28"/>
  <c r="N13" i="28"/>
  <c r="N14" i="28"/>
  <c r="N16" i="28"/>
  <c r="G18" i="28"/>
  <c r="I18" i="28"/>
  <c r="N15" i="29"/>
  <c r="G17" i="29"/>
  <c r="I17" i="29"/>
  <c r="K17" i="29"/>
  <c r="N8" i="30"/>
  <c r="G15" i="30"/>
  <c r="I15" i="30"/>
  <c r="K15" i="30"/>
  <c r="M15" i="30"/>
  <c r="N11" i="31"/>
  <c r="N13" i="31"/>
  <c r="N16" i="31"/>
  <c r="G17" i="31"/>
  <c r="I17" i="31"/>
  <c r="K17" i="31"/>
  <c r="M17" i="31"/>
  <c r="N8" i="32"/>
  <c r="F15" i="33"/>
  <c r="H15" i="33"/>
  <c r="L15" i="33"/>
  <c r="F16" i="33"/>
  <c r="H16" i="33"/>
  <c r="F17" i="33"/>
  <c r="H17" i="33"/>
  <c r="L17" i="33"/>
  <c r="F18" i="33"/>
  <c r="H18" i="33"/>
  <c r="L18" i="33"/>
  <c r="F19" i="33"/>
  <c r="H19" i="33"/>
  <c r="L19" i="33"/>
  <c r="F20" i="33"/>
  <c r="H20" i="33"/>
  <c r="L20" i="33"/>
  <c r="F21" i="33"/>
  <c r="H21" i="33"/>
  <c r="J21" i="33"/>
  <c r="F22" i="33"/>
  <c r="H22" i="33"/>
  <c r="J22" i="33"/>
  <c r="L22" i="33"/>
  <c r="F23" i="33"/>
  <c r="H23" i="33"/>
  <c r="J23" i="33"/>
  <c r="F24" i="33"/>
  <c r="H24" i="33"/>
  <c r="J24" i="33"/>
  <c r="F25" i="33"/>
  <c r="H25" i="33"/>
  <c r="J25" i="33"/>
  <c r="F26" i="33"/>
  <c r="H26" i="33"/>
  <c r="J26" i="33"/>
  <c r="F27" i="33"/>
  <c r="H27" i="33"/>
  <c r="J27" i="33"/>
  <c r="L27" i="33"/>
  <c r="F28" i="33"/>
  <c r="H28" i="33"/>
  <c r="L28" i="33"/>
  <c r="H29" i="33"/>
  <c r="J29" i="33"/>
  <c r="F30" i="33"/>
  <c r="H30" i="33"/>
  <c r="F31" i="33"/>
  <c r="H31" i="33"/>
  <c r="L31" i="33"/>
  <c r="F32" i="33"/>
  <c r="H32" i="33"/>
  <c r="J32" i="33"/>
  <c r="F33" i="33"/>
  <c r="H33" i="33"/>
  <c r="J33" i="33"/>
  <c r="L33" i="33"/>
  <c r="F34" i="33"/>
  <c r="H34" i="33"/>
  <c r="J34" i="33"/>
  <c r="L34" i="33"/>
  <c r="F35" i="33"/>
  <c r="H35" i="33"/>
  <c r="L35" i="33"/>
  <c r="F36" i="33"/>
  <c r="H36" i="33"/>
  <c r="L36" i="33"/>
  <c r="F37" i="33"/>
  <c r="H37" i="33"/>
  <c r="F38" i="33"/>
  <c r="H38" i="33"/>
  <c r="L38" i="33"/>
  <c r="F39" i="33"/>
  <c r="H39" i="33"/>
  <c r="J39" i="33"/>
  <c r="F40" i="33"/>
  <c r="H40" i="33"/>
  <c r="J40" i="33"/>
  <c r="F41" i="33"/>
  <c r="H41" i="33"/>
  <c r="J41" i="33"/>
  <c r="L41" i="33"/>
  <c r="F42" i="33"/>
  <c r="H42" i="33"/>
  <c r="J42" i="33"/>
  <c r="L42" i="33"/>
  <c r="F43" i="33"/>
  <c r="H43" i="33"/>
  <c r="J43" i="33"/>
  <c r="L43" i="33"/>
  <c r="F44" i="33"/>
  <c r="H44" i="33"/>
  <c r="J44" i="33"/>
  <c r="L44" i="33"/>
  <c r="F45" i="33"/>
  <c r="H45" i="33"/>
  <c r="J45" i="33"/>
  <c r="F46" i="33"/>
  <c r="H46" i="33"/>
  <c r="J46" i="33"/>
  <c r="L46" i="33"/>
  <c r="F47" i="33"/>
  <c r="H47" i="33"/>
  <c r="J47" i="33"/>
  <c r="F48" i="33"/>
  <c r="H48" i="33"/>
  <c r="J48" i="33"/>
  <c r="F49" i="33"/>
  <c r="H49" i="33"/>
  <c r="J49" i="33"/>
  <c r="F50" i="33"/>
  <c r="H50" i="33"/>
  <c r="J50" i="33"/>
  <c r="F51" i="33"/>
  <c r="H51" i="33"/>
  <c r="J51" i="33"/>
  <c r="F52" i="33"/>
  <c r="H52" i="33"/>
  <c r="J52" i="33"/>
  <c r="F53" i="33"/>
  <c r="H53" i="33"/>
  <c r="J53" i="33"/>
  <c r="F54" i="33"/>
  <c r="H54" i="33"/>
  <c r="J54" i="33"/>
  <c r="F55" i="33"/>
  <c r="H55" i="33"/>
  <c r="J55" i="33"/>
  <c r="L55" i="33"/>
  <c r="F56" i="33"/>
  <c r="H56" i="33"/>
  <c r="J56" i="33"/>
  <c r="L56" i="33"/>
  <c r="F57" i="33"/>
  <c r="H57" i="33"/>
  <c r="J57" i="33"/>
  <c r="F58" i="33"/>
  <c r="H58" i="33"/>
  <c r="J58" i="33"/>
  <c r="L58" i="33"/>
  <c r="F59" i="33"/>
  <c r="H59" i="33"/>
  <c r="J59" i="33"/>
  <c r="F60" i="33"/>
  <c r="H60" i="33"/>
  <c r="J60" i="33"/>
  <c r="F61" i="33"/>
  <c r="H61" i="33"/>
  <c r="J61" i="33"/>
  <c r="F62" i="33"/>
  <c r="H62" i="33"/>
  <c r="J62" i="33"/>
  <c r="F63" i="33"/>
  <c r="H63" i="33"/>
  <c r="J63" i="33"/>
  <c r="F64" i="33"/>
  <c r="H64" i="33"/>
  <c r="J64" i="33"/>
  <c r="F65" i="33"/>
  <c r="H65" i="33"/>
  <c r="J65" i="33"/>
  <c r="L65" i="33"/>
  <c r="F66" i="33"/>
  <c r="H66" i="33"/>
  <c r="J66" i="33"/>
  <c r="L66" i="33"/>
  <c r="F67" i="33"/>
  <c r="H67" i="33"/>
  <c r="J67" i="33"/>
  <c r="L67" i="33"/>
  <c r="F69" i="33"/>
  <c r="H69" i="33"/>
  <c r="J69" i="33"/>
  <c r="L69" i="33"/>
  <c r="F71" i="33"/>
  <c r="H71" i="33"/>
  <c r="J71" i="33"/>
  <c r="F73" i="33"/>
  <c r="H73" i="33"/>
  <c r="J73" i="33"/>
  <c r="F75" i="33"/>
  <c r="H75" i="33"/>
  <c r="J75" i="33"/>
  <c r="F77" i="33"/>
  <c r="H77" i="33"/>
  <c r="L77" i="33"/>
  <c r="F79" i="33"/>
  <c r="H79" i="33"/>
  <c r="F81" i="33"/>
  <c r="H81" i="33"/>
  <c r="J81" i="33"/>
  <c r="F83" i="33"/>
  <c r="H83" i="33"/>
  <c r="J83" i="33"/>
  <c r="L83" i="33"/>
  <c r="F85" i="33"/>
  <c r="H85" i="33"/>
  <c r="L85" i="33"/>
  <c r="F87" i="33"/>
  <c r="H87" i="33"/>
  <c r="F89" i="33"/>
  <c r="H89" i="33"/>
  <c r="F91" i="33"/>
  <c r="H91" i="33"/>
  <c r="J91" i="33"/>
  <c r="L91" i="33"/>
  <c r="F92" i="33"/>
  <c r="H93" i="33"/>
  <c r="H94" i="33"/>
  <c r="F95" i="33"/>
  <c r="H96" i="33"/>
  <c r="F97" i="33"/>
  <c r="H98" i="33"/>
  <c r="F99" i="33"/>
  <c r="H100" i="33"/>
  <c r="H101" i="33"/>
  <c r="L101" i="33"/>
  <c r="F102" i="33"/>
  <c r="J102" i="33"/>
  <c r="H104" i="33"/>
  <c r="L104" i="33"/>
  <c r="F105" i="33"/>
  <c r="J105" i="33"/>
  <c r="H106" i="33"/>
  <c r="L106" i="33"/>
  <c r="F107" i="33"/>
  <c r="J107" i="33"/>
  <c r="H108" i="33"/>
  <c r="F109" i="33"/>
  <c r="L109" i="33"/>
  <c r="F110" i="33"/>
  <c r="L110" i="33"/>
  <c r="F111" i="33"/>
  <c r="L111" i="33"/>
  <c r="F112" i="33"/>
  <c r="L112" i="33"/>
  <c r="F113" i="33"/>
  <c r="L113" i="33"/>
  <c r="F114" i="33"/>
  <c r="L114" i="33"/>
  <c r="F115" i="33"/>
  <c r="L115" i="33"/>
  <c r="F116" i="33"/>
  <c r="L116" i="33"/>
  <c r="F117" i="33"/>
  <c r="L117" i="33"/>
  <c r="F118" i="33"/>
  <c r="H119" i="33"/>
  <c r="F120" i="33"/>
  <c r="H121" i="33"/>
  <c r="H122" i="33"/>
  <c r="H123" i="33"/>
  <c r="H124" i="33"/>
  <c r="H125" i="33"/>
  <c r="L125" i="33"/>
  <c r="F126" i="33"/>
  <c r="L126" i="33"/>
  <c r="F127" i="33"/>
  <c r="L127" i="33"/>
  <c r="F128" i="33"/>
  <c r="L128" i="33"/>
  <c r="F129" i="33"/>
  <c r="J129" i="33"/>
  <c r="H130" i="33"/>
  <c r="H131" i="33"/>
  <c r="F132" i="33"/>
  <c r="H133" i="33"/>
  <c r="F134" i="33"/>
  <c r="H135" i="33"/>
  <c r="F136" i="33"/>
  <c r="L136" i="33"/>
  <c r="F137" i="33"/>
  <c r="L137" i="33"/>
  <c r="F138" i="33"/>
  <c r="J138" i="33"/>
  <c r="H139" i="33"/>
  <c r="L139" i="33"/>
  <c r="F140" i="33"/>
  <c r="J140" i="33"/>
  <c r="H141" i="33"/>
  <c r="L141" i="33"/>
  <c r="F142" i="33"/>
  <c r="J142" i="33"/>
  <c r="H143" i="33"/>
  <c r="L143" i="33"/>
  <c r="F144" i="33"/>
  <c r="J144" i="33"/>
  <c r="H145" i="33"/>
  <c r="H146" i="33"/>
  <c r="H147" i="33"/>
  <c r="H148" i="33"/>
  <c r="H149" i="33"/>
  <c r="L149" i="33"/>
  <c r="F150" i="33"/>
  <c r="J150" i="33"/>
  <c r="F151" i="33"/>
  <c r="J151" i="33"/>
  <c r="F152" i="33"/>
  <c r="J152" i="33"/>
  <c r="H153" i="33"/>
  <c r="H154" i="33"/>
  <c r="F155" i="33"/>
  <c r="J155" i="33"/>
  <c r="H156" i="33"/>
  <c r="H157" i="33"/>
  <c r="H158" i="33"/>
  <c r="H159" i="33"/>
  <c r="H160" i="33"/>
  <c r="F161" i="33"/>
  <c r="J161" i="33"/>
  <c r="F162" i="33"/>
  <c r="J162" i="33"/>
  <c r="F163" i="33"/>
  <c r="J163" i="33"/>
  <c r="F164" i="33"/>
  <c r="J164" i="33"/>
  <c r="F165" i="33"/>
  <c r="J165" i="33"/>
  <c r="F166" i="33"/>
  <c r="J166" i="33"/>
  <c r="F167" i="33"/>
  <c r="J167" i="33"/>
  <c r="F168" i="33"/>
  <c r="J168" i="33"/>
  <c r="F169" i="33"/>
  <c r="J169" i="33"/>
  <c r="F170" i="33"/>
  <c r="J170" i="33"/>
  <c r="F171" i="33"/>
  <c r="J171" i="33"/>
  <c r="H172" i="33"/>
  <c r="H174" i="33"/>
  <c r="L174" i="33"/>
  <c r="F175" i="33"/>
  <c r="J175" i="33"/>
  <c r="H176" i="33"/>
  <c r="H177" i="33"/>
  <c r="H179" i="33"/>
  <c r="H180" i="33"/>
  <c r="H181" i="33"/>
  <c r="H182" i="33"/>
  <c r="F183" i="33"/>
  <c r="L183" i="33"/>
  <c r="F184" i="33"/>
  <c r="J184" i="33"/>
  <c r="F185" i="33"/>
  <c r="J185" i="33"/>
  <c r="H186" i="33"/>
  <c r="L186" i="33"/>
  <c r="F187" i="33"/>
  <c r="H188" i="33"/>
  <c r="H189" i="33"/>
  <c r="F190" i="33"/>
  <c r="F191" i="33"/>
  <c r="H192" i="33"/>
  <c r="F193" i="33"/>
  <c r="F194" i="33"/>
  <c r="H195" i="33"/>
  <c r="F196" i="33"/>
  <c r="J196" i="33"/>
  <c r="H197" i="33"/>
  <c r="F198" i="33"/>
  <c r="J198" i="33"/>
  <c r="F199" i="33"/>
  <c r="J199" i="33"/>
  <c r="F200" i="33"/>
  <c r="J200" i="33"/>
  <c r="F201" i="33"/>
  <c r="J201" i="33"/>
  <c r="F202" i="33"/>
  <c r="J202" i="33"/>
  <c r="F203" i="33"/>
  <c r="J203" i="33"/>
  <c r="F204" i="33"/>
  <c r="J204" i="33"/>
  <c r="F205" i="33"/>
  <c r="J205" i="33"/>
  <c r="F206" i="33"/>
  <c r="J206" i="33"/>
  <c r="F208" i="33"/>
  <c r="J208" i="33"/>
  <c r="F209" i="33"/>
  <c r="J209" i="33"/>
  <c r="F210" i="33"/>
  <c r="J210" i="33"/>
  <c r="F211" i="33"/>
  <c r="J211" i="33"/>
  <c r="F212" i="33"/>
  <c r="H213" i="33"/>
  <c r="F214" i="33"/>
  <c r="H215" i="33"/>
  <c r="H216" i="33"/>
  <c r="H217" i="33"/>
  <c r="H218" i="33"/>
  <c r="H219" i="33"/>
  <c r="H220" i="33"/>
  <c r="H221" i="33"/>
  <c r="H222" i="33"/>
  <c r="F223" i="33"/>
  <c r="H224" i="33"/>
  <c r="L224" i="33"/>
  <c r="F225" i="33"/>
  <c r="J225" i="33"/>
  <c r="H226" i="33"/>
  <c r="H227" i="33"/>
  <c r="H228" i="33"/>
  <c r="H229" i="33"/>
  <c r="H230" i="33"/>
  <c r="H231" i="33"/>
  <c r="H232" i="33"/>
  <c r="H233" i="33"/>
  <c r="H234" i="33"/>
  <c r="L234" i="33"/>
  <c r="F235" i="33"/>
  <c r="J235" i="33"/>
  <c r="H236" i="33"/>
  <c r="L236" i="33"/>
  <c r="F237" i="33"/>
  <c r="J237" i="33"/>
  <c r="H238" i="33"/>
  <c r="H239" i="33"/>
  <c r="H240" i="33"/>
  <c r="L240" i="33"/>
  <c r="N7" i="1"/>
  <c r="N8" i="1"/>
  <c r="N9" i="1"/>
  <c r="N10" i="1"/>
  <c r="N7" i="2"/>
  <c r="I13" i="2"/>
  <c r="M13" i="2"/>
  <c r="N8" i="3"/>
  <c r="N11" i="3"/>
  <c r="I14" i="4"/>
  <c r="M14" i="4"/>
  <c r="N7" i="5"/>
  <c r="G16" i="1"/>
  <c r="I16" i="1"/>
  <c r="M16" i="1"/>
  <c r="N8" i="2"/>
  <c r="N9" i="2"/>
  <c r="N10" i="2"/>
  <c r="N11" i="2"/>
  <c r="N12" i="2"/>
  <c r="N7" i="3"/>
  <c r="G12" i="3"/>
  <c r="I12" i="3"/>
  <c r="K12" i="3"/>
  <c r="M12" i="3"/>
  <c r="N8" i="4"/>
  <c r="N9" i="4"/>
  <c r="N11" i="4"/>
  <c r="N12" i="4"/>
  <c r="N13" i="4"/>
  <c r="N8" i="5"/>
  <c r="N9" i="5"/>
  <c r="N10" i="5"/>
  <c r="G13" i="5"/>
  <c r="I13" i="5"/>
  <c r="K13" i="5"/>
  <c r="M13" i="5"/>
  <c r="N9" i="6"/>
  <c r="N11" i="6"/>
  <c r="G13" i="6"/>
  <c r="I13" i="6"/>
  <c r="K13" i="6"/>
  <c r="M13" i="6"/>
  <c r="N8" i="7"/>
  <c r="N9" i="7"/>
  <c r="N10" i="7"/>
  <c r="N11" i="7"/>
  <c r="N12" i="7"/>
  <c r="N13" i="7"/>
  <c r="N8" i="8"/>
  <c r="N9" i="8"/>
  <c r="N10" i="8"/>
  <c r="N12" i="8"/>
  <c r="N13" i="8"/>
  <c r="G15" i="8"/>
  <c r="I15" i="8"/>
  <c r="K15" i="8"/>
  <c r="M15" i="8"/>
  <c r="G13" i="9"/>
  <c r="I13" i="9"/>
  <c r="K13" i="9"/>
  <c r="N9" i="10"/>
  <c r="N11" i="10"/>
  <c r="N12" i="10"/>
  <c r="G14" i="10"/>
  <c r="I14" i="10"/>
  <c r="K14" i="10"/>
  <c r="M14" i="10"/>
  <c r="G13" i="11"/>
  <c r="I13" i="11"/>
  <c r="K13" i="11"/>
  <c r="N7" i="12"/>
  <c r="N8" i="12"/>
  <c r="N9" i="12"/>
  <c r="N13" i="12"/>
  <c r="G15" i="12"/>
  <c r="I15" i="12"/>
  <c r="K15" i="12"/>
  <c r="M15" i="12"/>
  <c r="N7" i="13"/>
  <c r="N8" i="13"/>
  <c r="N10" i="13"/>
  <c r="N12" i="13"/>
  <c r="N13" i="13"/>
  <c r="G15" i="13"/>
  <c r="I15" i="13"/>
  <c r="K15" i="13"/>
  <c r="M15" i="13"/>
  <c r="N9" i="14"/>
  <c r="N10" i="14"/>
  <c r="N12" i="14"/>
  <c r="N14" i="14"/>
  <c r="N16" i="14"/>
  <c r="N17" i="14"/>
  <c r="N8" i="15"/>
  <c r="N9" i="15"/>
  <c r="N11" i="15"/>
  <c r="N13" i="15"/>
  <c r="G15" i="15"/>
  <c r="I15" i="15"/>
  <c r="K15" i="15"/>
  <c r="M15" i="15"/>
  <c r="N17" i="16"/>
  <c r="N19" i="16"/>
  <c r="N8" i="17"/>
  <c r="N9" i="17"/>
  <c r="N10" i="17"/>
  <c r="N11" i="17"/>
  <c r="N16" i="17"/>
  <c r="N17" i="17"/>
  <c r="N10" i="18"/>
  <c r="N12" i="18"/>
  <c r="G16" i="18"/>
  <c r="I16" i="18"/>
  <c r="M16" i="18"/>
  <c r="N9" i="19"/>
  <c r="N11" i="19"/>
  <c r="N13" i="19"/>
  <c r="G15" i="19"/>
  <c r="I15" i="19"/>
  <c r="K15" i="19"/>
  <c r="M15" i="19"/>
  <c r="N8" i="20"/>
  <c r="N9" i="20"/>
  <c r="N10" i="20"/>
  <c r="N11" i="20"/>
  <c r="N12" i="20"/>
  <c r="N16" i="20"/>
  <c r="N17" i="20"/>
  <c r="N8" i="21"/>
  <c r="N9" i="21"/>
  <c r="N10" i="21"/>
  <c r="N11" i="21"/>
  <c r="N12" i="21"/>
  <c r="G14" i="21"/>
  <c r="I14" i="21"/>
  <c r="K14" i="21"/>
  <c r="M14" i="21"/>
  <c r="G15" i="22"/>
  <c r="I15" i="22"/>
  <c r="K15" i="22"/>
  <c r="N9" i="23"/>
  <c r="N10" i="23"/>
  <c r="N8" i="24"/>
  <c r="N9" i="24"/>
  <c r="N10" i="24"/>
  <c r="N8" i="25"/>
  <c r="N9" i="25"/>
  <c r="N13" i="25"/>
  <c r="N14" i="25"/>
  <c r="N16" i="25"/>
  <c r="G18" i="25"/>
  <c r="I18" i="25"/>
  <c r="K18" i="25"/>
  <c r="M18" i="25"/>
  <c r="N9" i="26"/>
  <c r="N10" i="26"/>
  <c r="N12" i="26"/>
  <c r="N13" i="26"/>
  <c r="N16" i="26"/>
  <c r="G17" i="26"/>
  <c r="I17" i="26"/>
  <c r="K17" i="26"/>
  <c r="G15" i="27"/>
  <c r="I15" i="27"/>
  <c r="K15" i="27"/>
  <c r="N15" i="28"/>
  <c r="N17" i="28"/>
  <c r="N8" i="29"/>
  <c r="N9" i="29"/>
  <c r="N10" i="29"/>
  <c r="N11" i="29"/>
  <c r="N12" i="29"/>
  <c r="N13" i="29"/>
  <c r="N14" i="29"/>
  <c r="N16" i="29"/>
  <c r="N9" i="30"/>
  <c r="N10" i="30"/>
  <c r="N11" i="30"/>
  <c r="N12" i="30"/>
  <c r="N13" i="30"/>
  <c r="N14" i="30"/>
  <c r="N8" i="31"/>
  <c r="N9" i="31"/>
  <c r="N10" i="31"/>
  <c r="N12" i="31"/>
  <c r="N14" i="31"/>
  <c r="N15" i="31"/>
  <c r="G11" i="32"/>
  <c r="I11" i="32"/>
  <c r="K11" i="32"/>
  <c r="M11" i="32"/>
  <c r="F6" i="33"/>
  <c r="H6" i="33"/>
  <c r="L6" i="33"/>
  <c r="F7" i="33"/>
  <c r="H7" i="33"/>
  <c r="L7" i="33"/>
  <c r="F8" i="33"/>
  <c r="H8" i="33"/>
  <c r="L8" i="33"/>
  <c r="F9" i="33"/>
  <c r="H9" i="33"/>
  <c r="L9" i="33"/>
  <c r="F10" i="33"/>
  <c r="H10" i="33"/>
  <c r="L10" i="33"/>
  <c r="F11" i="33"/>
  <c r="H11" i="33"/>
  <c r="L11" i="33"/>
  <c r="F12" i="33"/>
  <c r="H12" i="33"/>
  <c r="L12" i="33"/>
  <c r="F13" i="33"/>
  <c r="H13" i="33"/>
  <c r="L13" i="33"/>
  <c r="F14" i="33"/>
  <c r="H14" i="33"/>
  <c r="L14" i="33"/>
  <c r="M37" i="33"/>
  <c r="F68" i="33"/>
  <c r="H68" i="33"/>
  <c r="J68" i="33"/>
  <c r="F70" i="33"/>
  <c r="H70" i="33"/>
  <c r="J70" i="33"/>
  <c r="F72" i="33"/>
  <c r="H72" i="33"/>
  <c r="J72" i="33"/>
  <c r="F74" i="33"/>
  <c r="H74" i="33"/>
  <c r="J74" i="33"/>
  <c r="F76" i="33"/>
  <c r="H76" i="33"/>
  <c r="F78" i="33"/>
  <c r="H78" i="33"/>
  <c r="L78" i="33"/>
  <c r="F80" i="33"/>
  <c r="H80" i="33"/>
  <c r="L80" i="33"/>
  <c r="F82" i="33"/>
  <c r="H82" i="33"/>
  <c r="J82" i="33"/>
  <c r="L82" i="33"/>
  <c r="F84" i="33"/>
  <c r="H84" i="33"/>
  <c r="F86" i="33"/>
  <c r="H86" i="33"/>
  <c r="J86" i="33"/>
  <c r="L86" i="33"/>
  <c r="F88" i="33"/>
  <c r="H88" i="33"/>
  <c r="H90" i="33"/>
  <c r="J90" i="33"/>
  <c r="L90" i="33"/>
  <c r="L178" i="33" l="1"/>
  <c r="G242" i="33"/>
  <c r="J241" i="33"/>
  <c r="K242" i="33"/>
  <c r="I242" i="33"/>
  <c r="J173" i="33"/>
  <c r="M238" i="33"/>
  <c r="M235" i="33"/>
  <c r="M232" i="33"/>
  <c r="M230" i="33"/>
  <c r="M228" i="33"/>
  <c r="M226" i="33"/>
  <c r="M223" i="33"/>
  <c r="M220" i="33"/>
  <c r="M218" i="33"/>
  <c r="M216" i="33"/>
  <c r="M214" i="33"/>
  <c r="M197" i="33"/>
  <c r="M193" i="33"/>
  <c r="M190" i="33"/>
  <c r="M185" i="33"/>
  <c r="M180" i="33"/>
  <c r="M177" i="33"/>
  <c r="M175" i="33"/>
  <c r="M171" i="33"/>
  <c r="M159" i="33"/>
  <c r="M157" i="33"/>
  <c r="M155" i="33"/>
  <c r="M152" i="33"/>
  <c r="M147" i="33"/>
  <c r="M145" i="33"/>
  <c r="M142" i="33"/>
  <c r="M138" i="33"/>
  <c r="N15" i="19"/>
  <c r="M134" i="33"/>
  <c r="M130" i="33"/>
  <c r="M124" i="33"/>
  <c r="M122" i="33"/>
  <c r="M120" i="33"/>
  <c r="M107" i="33"/>
  <c r="M103" i="33"/>
  <c r="M100" i="33"/>
  <c r="M97" i="33"/>
  <c r="M93" i="33"/>
  <c r="M90" i="33"/>
  <c r="M87" i="33"/>
  <c r="M84" i="33"/>
  <c r="N15" i="13"/>
  <c r="M78" i="33"/>
  <c r="M76" i="33"/>
  <c r="N15" i="12"/>
  <c r="M68" i="33"/>
  <c r="M65" i="33"/>
  <c r="M57" i="33"/>
  <c r="M54" i="33"/>
  <c r="M52" i="33"/>
  <c r="N15" i="8"/>
  <c r="M50" i="33"/>
  <c r="M48" i="33"/>
  <c r="M46" i="33"/>
  <c r="M41" i="33"/>
  <c r="M35" i="33"/>
  <c r="M32" i="33"/>
  <c r="M30" i="33"/>
  <c r="M27" i="33"/>
  <c r="M20" i="33"/>
  <c r="M18" i="33"/>
  <c r="M16" i="33"/>
  <c r="M33" i="33"/>
  <c r="N13" i="5"/>
  <c r="M22" i="33"/>
  <c r="M9" i="33"/>
  <c r="M7" i="33"/>
  <c r="M240" i="33"/>
  <c r="N11" i="32"/>
  <c r="M236" i="33"/>
  <c r="M224" i="33"/>
  <c r="N15" i="30"/>
  <c r="M222" i="33"/>
  <c r="M211" i="33"/>
  <c r="M209" i="33"/>
  <c r="M205" i="33"/>
  <c r="N18" i="28"/>
  <c r="M203" i="33"/>
  <c r="M201" i="33"/>
  <c r="M199" i="33"/>
  <c r="M196" i="33"/>
  <c r="M192" i="33"/>
  <c r="M188" i="33"/>
  <c r="M183" i="33"/>
  <c r="M181" i="33"/>
  <c r="M169" i="33"/>
  <c r="N11" i="23"/>
  <c r="M167" i="33"/>
  <c r="M165" i="33"/>
  <c r="M163" i="33"/>
  <c r="M161" i="33"/>
  <c r="N15" i="22"/>
  <c r="M154" i="33"/>
  <c r="N14" i="21"/>
  <c r="M150" i="33"/>
  <c r="M143" i="33"/>
  <c r="M139" i="33"/>
  <c r="M136" i="33"/>
  <c r="M133" i="33"/>
  <c r="M128" i="33"/>
  <c r="M126" i="33"/>
  <c r="M119" i="33"/>
  <c r="M116" i="33"/>
  <c r="M114" i="33"/>
  <c r="M112" i="33"/>
  <c r="M110" i="33"/>
  <c r="M108" i="33"/>
  <c r="M104" i="33"/>
  <c r="M98" i="33"/>
  <c r="M94" i="33"/>
  <c r="M88" i="33"/>
  <c r="M83" i="33"/>
  <c r="M80" i="33"/>
  <c r="M75" i="33"/>
  <c r="M73" i="33"/>
  <c r="M71" i="33"/>
  <c r="M69" i="33"/>
  <c r="M64" i="33"/>
  <c r="N14" i="10"/>
  <c r="M62" i="33"/>
  <c r="M60" i="33"/>
  <c r="M58" i="33"/>
  <c r="M45" i="33"/>
  <c r="N14" i="7"/>
  <c r="M42" i="33"/>
  <c r="M39" i="33"/>
  <c r="N13" i="6"/>
  <c r="M29" i="33"/>
  <c r="M24" i="33"/>
  <c r="M13" i="33"/>
  <c r="M11" i="33"/>
  <c r="L173" i="33"/>
  <c r="H173" i="33"/>
  <c r="H241" i="33"/>
  <c r="H178" i="33"/>
  <c r="M237" i="33"/>
  <c r="M233" i="33"/>
  <c r="M231" i="33"/>
  <c r="N17" i="31"/>
  <c r="M229" i="33"/>
  <c r="M227" i="33"/>
  <c r="M225" i="33"/>
  <c r="M221" i="33"/>
  <c r="M219" i="33"/>
  <c r="M217" i="33"/>
  <c r="M215" i="33"/>
  <c r="N17" i="29"/>
  <c r="M212" i="33"/>
  <c r="M194" i="33"/>
  <c r="M191" i="33"/>
  <c r="M187" i="33"/>
  <c r="M184" i="33"/>
  <c r="M179" i="33"/>
  <c r="N18" i="25"/>
  <c r="M176" i="33"/>
  <c r="M172" i="33"/>
  <c r="M158" i="33"/>
  <c r="M156" i="33"/>
  <c r="M153" i="33"/>
  <c r="M148" i="33"/>
  <c r="M146" i="33"/>
  <c r="M144" i="33"/>
  <c r="N18" i="20"/>
  <c r="M140" i="33"/>
  <c r="M132" i="33"/>
  <c r="M129" i="33"/>
  <c r="M123" i="33"/>
  <c r="M121" i="33"/>
  <c r="N18" i="17"/>
  <c r="M118" i="33"/>
  <c r="M105" i="33"/>
  <c r="M102" i="33"/>
  <c r="M99" i="33"/>
  <c r="M95" i="33"/>
  <c r="M92" i="33"/>
  <c r="N18" i="14"/>
  <c r="M89" i="33"/>
  <c r="M85" i="33"/>
  <c r="M82" i="33"/>
  <c r="M77" i="33"/>
  <c r="M67" i="33"/>
  <c r="M56" i="33"/>
  <c r="M53" i="33"/>
  <c r="M51" i="33"/>
  <c r="M49" i="33"/>
  <c r="M47" i="33"/>
  <c r="M43" i="33"/>
  <c r="M36" i="33"/>
  <c r="M34" i="33"/>
  <c r="M31" i="33"/>
  <c r="M28" i="33"/>
  <c r="M21" i="33"/>
  <c r="N12" i="3"/>
  <c r="M19" i="33"/>
  <c r="M17" i="33"/>
  <c r="M25" i="33"/>
  <c r="M15" i="33"/>
  <c r="N13" i="2"/>
  <c r="M8" i="33"/>
  <c r="N16" i="1"/>
  <c r="M6" i="33"/>
  <c r="M239" i="33"/>
  <c r="M234" i="33"/>
  <c r="M213" i="33"/>
  <c r="M210" i="33"/>
  <c r="M208" i="33"/>
  <c r="M206" i="33"/>
  <c r="M204" i="33"/>
  <c r="M202" i="33"/>
  <c r="M200" i="33"/>
  <c r="M198" i="33"/>
  <c r="N15" i="27"/>
  <c r="M195" i="33"/>
  <c r="M189" i="33"/>
  <c r="N17" i="26"/>
  <c r="M186" i="33"/>
  <c r="M182" i="33"/>
  <c r="M174" i="33"/>
  <c r="N11" i="24"/>
  <c r="M170" i="33"/>
  <c r="M168" i="33"/>
  <c r="M166" i="33"/>
  <c r="M164" i="33"/>
  <c r="M162" i="33"/>
  <c r="M160" i="33"/>
  <c r="M151" i="33"/>
  <c r="M149" i="33"/>
  <c r="M141" i="33"/>
  <c r="M137" i="33"/>
  <c r="M135" i="33"/>
  <c r="M131" i="33"/>
  <c r="N16" i="18"/>
  <c r="M127" i="33"/>
  <c r="M125" i="33"/>
  <c r="M117" i="33"/>
  <c r="M115" i="33"/>
  <c r="M113" i="33"/>
  <c r="M111" i="33"/>
  <c r="M109" i="33"/>
  <c r="N20" i="16"/>
  <c r="M106" i="33"/>
  <c r="M101" i="33"/>
  <c r="N15" i="15"/>
  <c r="M96" i="33"/>
  <c r="M91" i="33"/>
  <c r="M86" i="33"/>
  <c r="M81" i="33"/>
  <c r="M79" i="33"/>
  <c r="M74" i="33"/>
  <c r="M72" i="33"/>
  <c r="M70" i="33"/>
  <c r="N13" i="11"/>
  <c r="M66" i="33"/>
  <c r="M63" i="33"/>
  <c r="M61" i="33"/>
  <c r="M59" i="33"/>
  <c r="N13" i="9"/>
  <c r="M55" i="33"/>
  <c r="M44" i="33"/>
  <c r="M40" i="33"/>
  <c r="M38" i="33"/>
  <c r="M26" i="33"/>
  <c r="N14" i="4"/>
  <c r="M23" i="33"/>
  <c r="M14" i="33"/>
  <c r="M12" i="33"/>
  <c r="M10" i="33"/>
  <c r="F173" i="33"/>
  <c r="L241" i="33"/>
  <c r="F241" i="33"/>
  <c r="J178" i="33"/>
  <c r="F178" i="33"/>
  <c r="J242" i="33" l="1"/>
  <c r="F242" i="33"/>
  <c r="M173" i="33"/>
  <c r="H242" i="33"/>
  <c r="M178" i="33"/>
  <c r="M241" i="33"/>
  <c r="L242" i="33"/>
  <c r="M242" i="33" l="1"/>
</calcChain>
</file>

<file path=xl/sharedStrings.xml><?xml version="1.0" encoding="utf-8"?>
<sst xmlns="http://schemas.openxmlformats.org/spreadsheetml/2006/main" count="2029" uniqueCount="480">
  <si>
    <t>NOMINA DE EMPLEADOS</t>
  </si>
  <si>
    <t>H. AYUNTAMIENTO 2015-2018</t>
  </si>
  <si>
    <t>TIZAPAN EL ALTO, JALISCO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</si>
  <si>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DICIEMBRE 2015</t>
    </r>
  </si>
  <si>
    <t>RAMO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</si>
  <si>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</si>
  <si>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</si>
  <si>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</si>
  <si>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</si>
  <si>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</si>
  <si>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</si>
  <si>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</si>
  <si>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</si>
  <si>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</si>
  <si>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</si>
  <si>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PRIMA VACACIONAL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</si>
  <si>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</si>
  <si>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</si>
  <si>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</si>
  <si>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</si>
  <si>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</si>
  <si>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</si>
  <si>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</si>
  <si>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</si>
  <si>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JOSE ANTONIIO GARCIA CHAVARRIA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</si>
  <si>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</si>
  <si>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</si>
  <si>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</si>
  <si>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</si>
  <si>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</si>
  <si>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</si>
  <si>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</si>
  <si>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</si>
  <si>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</si>
  <si>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</si>
  <si>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</si>
  <si>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</si>
  <si>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</si>
  <si>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</si>
  <si>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</si>
  <si>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</si>
  <si>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</si>
  <si>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</si>
  <si>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</si>
  <si>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</si>
  <si>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</si>
  <si>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</si>
  <si>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</si>
  <si>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</si>
  <si>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MA. DEL CARMEN CEJA ESQUIVEZ</t>
  </si>
  <si>
    <t>SEC. Y SINDICATURA</t>
  </si>
  <si>
    <t>SINDICO</t>
  </si>
  <si>
    <t>________________________</t>
  </si>
  <si>
    <t>JANETTE GPE. TRUJILLO GALLEGOS</t>
  </si>
  <si>
    <t>SECRETARIA</t>
  </si>
  <si>
    <t>RAMON TRUJILLO FLORES</t>
  </si>
  <si>
    <t>SECRETARIO GENERAL</t>
  </si>
  <si>
    <t>GLIDIOLA MATA VALDOVINOS</t>
  </si>
  <si>
    <t>ZACARIAS GALVAN DOMINGUEZ</t>
  </si>
  <si>
    <t>GESTOR MUNICIPAL</t>
  </si>
  <si>
    <t>JOSE ENRIQUE GONZALEZ CEJA</t>
  </si>
  <si>
    <t>OFICIALIA MAYOR</t>
  </si>
  <si>
    <t>OFICIAL MAYOR</t>
  </si>
  <si>
    <t>ANA CAROLINA RIOS CERVANTES</t>
  </si>
  <si>
    <t>SECRETARIA</t>
  </si>
  <si>
    <t>LIVIER IMELDA LUPIAN MARTINEZ</t>
  </si>
  <si>
    <t>MAYRA YESENIA TEJEDA GALVEZ</t>
  </si>
  <si>
    <t>ATENCION CIUDADANA</t>
  </si>
  <si>
    <t>MARIA TERESA PADILLA SALDAÑA</t>
  </si>
  <si>
    <t>DES. SOCIAL</t>
  </si>
  <si>
    <t>ROSARIO RAMIREZ DIAZ</t>
  </si>
  <si>
    <t>SALVADOR CARDENAS GARCIA</t>
  </si>
  <si>
    <t>AUXILIAR ADMINISTRATIVO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</si>
  <si>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</si>
  <si>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</si>
  <si>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</si>
  <si>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</si>
  <si>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</si>
  <si>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</si>
  <si>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ESPERANZA ELIZABETH PEREZ MARTINEZ</t>
  </si>
  <si>
    <t>VALENTE SOTELO CHAVARRIA</t>
  </si>
  <si>
    <t>PROM. ECONOMICA</t>
  </si>
  <si>
    <t>ENCARGADO DEPTO.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</si>
  <si>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</si>
  <si>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</si>
  <si>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</si>
  <si>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</si>
  <si>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</si>
  <si>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</si>
  <si>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</si>
  <si>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</si>
  <si>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</si>
  <si>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MISSAEL A. FLORES ZARAGOZA</t>
  </si>
  <si>
    <t>COMUNICACIÓN SOCIAL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</si>
  <si>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</si>
  <si>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</si>
  <si>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</si>
  <si>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</si>
  <si>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</si>
  <si>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</si>
  <si>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</si>
  <si>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</si>
  <si>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JOSE LUIS RODRIGUEZ NAVARRO</t>
  </si>
  <si>
    <t>DIRECTOR TURISMO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</si>
  <si>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</si>
  <si>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</si>
  <si>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</si>
  <si>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</si>
  <si>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</si>
  <si>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</si>
  <si>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</si>
  <si>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</si>
  <si>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RAMON PICHARDO CORONA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</si>
  <si>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</si>
  <si>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</si>
  <si>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</si>
  <si>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</si>
  <si>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</si>
  <si>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</si>
  <si>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</si>
  <si>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</si>
  <si>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</si>
  <si>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</si>
  <si>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</si>
  <si>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</si>
  <si>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</si>
  <si>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</si>
  <si>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NANCY A. GODINEZ GUTIERREZ</t>
  </si>
  <si>
    <t>SECRETARIA DEL EJIDO MOD.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</si>
  <si>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</si>
  <si>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</si>
  <si>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</si>
  <si>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</si>
  <si>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</si>
  <si>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</si>
  <si>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</si>
  <si>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</si>
  <si>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</si>
  <si>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</si>
  <si>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</si>
  <si>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</si>
  <si>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</si>
  <si>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</si>
  <si>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</si>
  <si>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</si>
  <si>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</si>
  <si>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</si>
  <si>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</si>
  <si>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</si>
  <si>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</si>
  <si>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</si>
  <si>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</si>
  <si>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</si>
  <si>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</si>
  <si>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</si>
  <si>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</si>
  <si>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</si>
  <si>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</si>
  <si>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</si>
  <si>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</si>
  <si>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</si>
  <si>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</si>
  <si>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</si>
  <si>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</si>
  <si>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</si>
  <si>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</si>
  <si>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</si>
  <si>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</si>
  <si>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</si>
  <si>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</si>
  <si>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</si>
  <si>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</si>
  <si>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JUAN GUILLERMO VARGAS VALENCIA</t>
  </si>
  <si>
    <t>A. MPAL. DE LOS SAUCES</t>
  </si>
  <si>
    <t>ANTONIO GONZALEZ CERVANTES</t>
  </si>
  <si>
    <t>A. MPAL. DE LA CAÑADA</t>
  </si>
  <si>
    <t>REYNALDO VALDOVINOS ZEPEDA</t>
  </si>
  <si>
    <t>A. MPAL. COL. MADERO</t>
  </si>
  <si>
    <t>LUIS MANUEL DIAZ DIAZ</t>
  </si>
  <si>
    <t>A. MPAL. ROSA AMARILLA</t>
  </si>
  <si>
    <t>JUAN TORRES PANTOJA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</si>
  <si>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</si>
  <si>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</si>
  <si>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</si>
  <si>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</si>
  <si>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</si>
  <si>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</si>
  <si>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</si>
  <si>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</si>
  <si>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</si>
  <si>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</si>
  <si>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SUSANA DEL TORO GOMEZ</t>
  </si>
  <si>
    <t>JEFE DE INGRESOS</t>
  </si>
  <si>
    <t>J. JESUS CEJA AGUILAR</t>
  </si>
  <si>
    <t>RECAUDADOR</t>
  </si>
  <si>
    <t>ADRIANA MARIA FLORES MORENO</t>
  </si>
  <si>
    <t>JEFE DE EGRESOS</t>
  </si>
  <si>
    <t>LAURA ANDREA BOJORGE MARTINEZ</t>
  </si>
  <si>
    <t>RAFAEL TORRES MUNGUIA</t>
  </si>
  <si>
    <t>INSPECTOR</t>
  </si>
  <si>
    <t>MANUEL NEGRETE A LA TORRE</t>
  </si>
  <si>
    <t>JUAN RAMON DELGADILLO VILLASANA</t>
  </si>
  <si>
    <t>IMP. PREDIAL Y CATASTRO</t>
  </si>
  <si>
    <t>DIRECTOR DEPTO.</t>
  </si>
  <si>
    <t>VICTOR IGNACIO RAMIREZ RAMIREZ</t>
  </si>
  <si>
    <t>PATRICIA BUENROSTRO MANZO</t>
  </si>
  <si>
    <t>JUAN CARLOS NUÑEZ SOTELO</t>
  </si>
  <si>
    <t>AGUA POTABLE</t>
  </si>
  <si>
    <t>1101.02.18</t>
  </si>
  <si>
    <t>ANA PATRICIA CISNEROS GARCIA</t>
  </si>
  <si>
    <t>AUX. DIRECTOR Y SECRETARIA</t>
  </si>
  <si>
    <t>MARIA MAGDALENA AREVALO GOMEZ</t>
  </si>
  <si>
    <t>ANA BERTHA GARZA ANAYA</t>
  </si>
  <si>
    <t>MARIA TERESA VAZQUEZ NAVARRETE</t>
  </si>
  <si>
    <t>1101.04.00</t>
  </si>
  <si>
    <t>OBRAS PUBLICAS</t>
  </si>
  <si>
    <t>OBRAS PUB.  Y DESARROLLO URB.</t>
  </si>
  <si>
    <t>JOSE CORONADO CARDENAS</t>
  </si>
  <si>
    <t>DIRECTOR</t>
  </si>
  <si>
    <t>OSCAR GERARDO LOZANO PEREZ</t>
  </si>
  <si>
    <t>AUXILIAR DIRECTOR</t>
  </si>
  <si>
    <t>DIEGO TOSCANO CHAVARRIA</t>
  </si>
  <si>
    <t>AUXILIAR OBRAS PUBLICAS</t>
  </si>
  <si>
    <t>JESSICA IVONNE YAÑEZ RUIZ</t>
  </si>
  <si>
    <t>MIGUEL MARAVILLA CERVANTES</t>
  </si>
  <si>
    <t>CHOFER DE MAQ.</t>
  </si>
  <si>
    <t>J. JESUS SOTELO HERRERA</t>
  </si>
  <si>
    <t>JUAN RAMON MAGAÑA MARTINEZ</t>
  </si>
  <si>
    <t>SERGIO DANIEL BARAJAS SOTELO</t>
  </si>
  <si>
    <t>JORGE LUIS MARTINEZ MARTINEZ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</si>
  <si>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</si>
  <si>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</si>
  <si>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</si>
  <si>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</si>
  <si>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</si>
  <si>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</si>
  <si>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</si>
  <si>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</si>
  <si>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MANUEL ZAMBRANO SOTELO</t>
  </si>
  <si>
    <t>RASTRO</t>
  </si>
  <si>
    <t>GUARDA 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</si>
  <si>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</si>
  <si>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</si>
  <si>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</si>
  <si>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</si>
  <si>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</si>
  <si>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</si>
  <si>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</si>
  <si>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ROBERTO CASTRO CORONA</t>
  </si>
  <si>
    <t>AUX 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</si>
  <si>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</si>
  <si>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</si>
  <si>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</si>
  <si>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</si>
  <si>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</si>
  <si>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</si>
  <si>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1101.05.19</t>
  </si>
  <si>
    <t>PEDRO MEDINA FONSECA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</si>
  <si>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</si>
  <si>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</si>
  <si>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</si>
  <si>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</si>
  <si>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</si>
  <si>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</si>
  <si>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1101.05.30</t>
  </si>
  <si>
    <t>PEDRO GALVEZ CERVANTES</t>
  </si>
  <si>
    <t>1101.05.07</t>
  </si>
  <si>
    <t>CUAUHTEMOC BOJORGE Pérez</t>
  </si>
  <si>
    <t>1101.05.24</t>
  </si>
  <si>
    <t>RICARDO González CEJA</t>
  </si>
  <si>
    <t>LUIS MANUEL BOJORGE HERNANDEZ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</si>
  <si>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</si>
  <si>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</si>
  <si>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</si>
  <si>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</si>
  <si>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</si>
  <si>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</si>
  <si>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</si>
  <si>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</si>
  <si>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</si>
  <si>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ROSARIO I. SANTILLAN DUARTE</t>
  </si>
  <si>
    <t>DANIEL PEREZ FLORES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</si>
  <si>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</si>
  <si>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</si>
  <si>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</si>
  <si>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</si>
  <si>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</si>
  <si>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</si>
  <si>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</si>
  <si>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</si>
  <si>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</si>
  <si>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IGNACIO García MEDINA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</si>
  <si>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</si>
  <si>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</si>
  <si>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</si>
  <si>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</si>
  <si>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</si>
  <si>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</si>
  <si>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</si>
  <si>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</si>
  <si>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</si>
  <si>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</si>
  <si>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</si>
  <si>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</si>
  <si>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</si>
  <si>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</si>
  <si>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</si>
  <si>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</si>
  <si>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</si>
  <si>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</si>
  <si>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José REYNALDO ZAMBRANO VALDOVINOS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</si>
  <si>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</si>
  <si>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</si>
  <si>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</si>
  <si>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</si>
  <si>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</si>
  <si>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</si>
  <si>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JAVIER MATA SOLIS</t>
  </si>
  <si>
    <t>1101.05.59</t>
  </si>
  <si>
    <t>FEDERICO CHAVARRIA COVARRUBIAS</t>
  </si>
  <si>
    <t>1101.05.60</t>
  </si>
  <si>
    <t>EDGAR SALVADOR CHAVARRIA VALENCIA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</si>
  <si>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</si>
  <si>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</si>
  <si>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</si>
  <si>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</si>
  <si>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</si>
  <si>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</si>
  <si>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ERNESTO MARTINEZ NEGRETE</t>
  </si>
  <si>
    <t>AUXILIAR DEPORTES</t>
  </si>
  <si>
    <t>RICARDO CARDENAS RAMIREZ</t>
  </si>
  <si>
    <t>MONSERRAT BOVIO CASTILLO</t>
  </si>
  <si>
    <t>ASILO DE ANCIANOS</t>
  </si>
  <si>
    <t>ENCARGADA ASILO</t>
  </si>
  <si>
    <t>AGUSTINA CORTES NEGRETE</t>
  </si>
  <si>
    <t>AUXILIAR ENCARG.ASILO</t>
  </si>
  <si>
    <t>MARIA AMERICA BARAJAS GARCIA</t>
  </si>
  <si>
    <t>AMPARO MENDOZA FLORES</t>
  </si>
  <si>
    <t>YESENIA VILLANUEVA CASTRO</t>
  </si>
  <si>
    <t>1201.00.00</t>
  </si>
  <si>
    <t>MARIA DEL REFUGIO RAMIREZ DIAZ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</si>
  <si>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</si>
  <si>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</si>
  <si>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</si>
  <si>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</si>
  <si>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</si>
  <si>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</si>
  <si>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</si>
  <si>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</si>
  <si>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</si>
  <si>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</si>
  <si>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</si>
  <si>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SALVADOR DIAZ CARDENAS</t>
  </si>
  <si>
    <t>JUAN  MANUEL DIAZ ZAMBRANO</t>
  </si>
  <si>
    <t>CENTRO PSICOLA</t>
  </si>
  <si>
    <t>MANTENIMINETO</t>
  </si>
  <si>
    <t>JOSE DE JESUS HERNANDEZ GUTIERREZ</t>
  </si>
  <si>
    <t>MANTENIMIENTO</t>
  </si>
  <si>
    <t>HECTOR JAVIER PALMAS CAPISTRAN</t>
  </si>
  <si>
    <t>MARTIN  BOJORGE CISNEROS</t>
  </si>
  <si>
    <t>ANTONIO ZEPEDA ESTRADA</t>
  </si>
  <si>
    <t>VICTOR MICHAEL BUENROSTRO GARCIA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</si>
  <si>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</si>
  <si>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</si>
  <si>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</si>
  <si>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</si>
  <si>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</si>
  <si>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</si>
  <si>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</si>
  <si>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</si>
  <si>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</si>
  <si>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</si>
  <si>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</si>
  <si>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</si>
  <si>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</si>
  <si>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</si>
  <si>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</si>
  <si>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RAMON PANTOJA ALCALA</t>
  </si>
  <si>
    <t>AUXILIAR ALBAÑIL</t>
  </si>
  <si>
    <t>NANCY MORENO GARCIA</t>
  </si>
  <si>
    <t>RECAUDADOR EJIDO MODELO</t>
  </si>
  <si>
    <t>LUIS ANTONIO ACEVES RUIZ</t>
  </si>
  <si>
    <t>AUXILIAR ADMVO</t>
  </si>
  <si>
    <t>SUBS.  EMPLEO</t>
  </si>
  <si>
    <t>1101.06.00</t>
  </si>
  <si>
    <t>ISRAEL DE JESUS GARCIA MOSQUEDA</t>
  </si>
  <si>
    <t>JUEZ MPAL</t>
  </si>
  <si>
    <t>J. JESUS CEJA GARZA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</si>
  <si>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</si>
  <si>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</si>
  <si>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</si>
  <si>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</si>
  <si>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</si>
  <si>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</si>
  <si>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</si>
  <si>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ANA LUCILA BUENROSTRO PEREZ</t>
  </si>
  <si>
    <t>YOLANDA AMEZCUA CEJA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</si>
  <si>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</si>
  <si>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</si>
  <si>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</si>
  <si>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</si>
  <si>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</si>
  <si>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</si>
  <si>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</si>
  <si>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</si>
  <si>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</si>
  <si>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</si>
  <si>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MA. GUADALUPE SALGADO BARAJAS</t>
  </si>
  <si>
    <t>EZEQUIEL HERNANDEZ BRAVO</t>
  </si>
  <si>
    <t>JULIETA B. MORALES QUINTERO</t>
  </si>
  <si>
    <t>SEGURIDAD PUB.</t>
  </si>
  <si>
    <t>ROBERTO ESCOTO PEREZ</t>
  </si>
  <si>
    <t>GABRIELA AYALA MELLADO</t>
  </si>
  <si>
    <t/>
  </si>
  <si>
    <t>GERARDO HERNANDEZ BRAVO</t>
  </si>
  <si>
    <t>JUAN SANDOVAL GARCIA</t>
  </si>
  <si>
    <t>JOSE ROBERTO VALDOVINOS PICHARDO</t>
  </si>
  <si>
    <t>FRANCISCO SANTILLAN PULIDO</t>
  </si>
  <si>
    <t>PABLO OMAR OROZCO CONTRERAS</t>
  </si>
  <si>
    <t>________________________________</t>
  </si>
  <si>
    <t>JOSE MANUEL OROZCO CONTRERAS</t>
  </si>
  <si>
    <t>FRANCISCO NEGRETE CISNEROS</t>
  </si>
  <si>
    <t>JORGE ARMANDO PICHARDO VALDOVINOS</t>
  </si>
  <si>
    <t>ALEJANDRO RAFAEL ORTEGA VALENCIA</t>
  </si>
  <si>
    <t>JOSE DE JESUS VALENCIA VILLA</t>
  </si>
  <si>
    <t>RAUL CEJA AGUILAR</t>
  </si>
  <si>
    <t>LEODORO HERNANDEZ ELIZONDO</t>
  </si>
  <si>
    <t>AGUSTIN MADRIZ VALENCIA</t>
  </si>
  <si>
    <t>J. ANTONIO BUENROSTRO CANO</t>
  </si>
  <si>
    <t>JOSE MARTIN VILLA GALLEGOS</t>
  </si>
  <si>
    <t>JOSE VICTORIA PLASENCIA</t>
  </si>
  <si>
    <t>SERVANDO PICHARDO ROMERO</t>
  </si>
  <si>
    <t>LUCIA ELIZABETH ORTEGA OSORNIO</t>
  </si>
  <si>
    <t>CESAR ROJAS VALDEZ</t>
  </si>
  <si>
    <t>MARCOS GABRIEL MORENO BRINDIS</t>
  </si>
  <si>
    <t>OSCAR CHAVARRIA PULIDO</t>
  </si>
  <si>
    <t>PREVENTOLOGO</t>
  </si>
  <si>
    <t>MIRIAM MEDINA MARAVILLA</t>
  </si>
  <si>
    <t>ALMA DELIA SANJUAN SAYULA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</si>
  <si>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</si>
  <si>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</si>
  <si>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</si>
  <si>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</si>
  <si>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</si>
  <si>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</si>
  <si>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</si>
  <si>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</si>
  <si>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</si>
  <si>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</si>
  <si>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PEDRO GONZALEZ CORTES</t>
  </si>
  <si>
    <t>ISRAEL SANCHEZ VEGA</t>
  </si>
  <si>
    <t>JOSE ARMANDO LUPIAN RAMOS</t>
  </si>
  <si>
    <t>JOSE LUIS MANZO MORENO</t>
  </si>
  <si>
    <t>LUIS MIGUEL GARCIA RODRIGUEZ</t>
  </si>
  <si>
    <t>RICARDO HERNANDEZ DOMINGUEZ</t>
  </si>
  <si>
    <t>EMMANUEL GARCIA RIVERA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</si>
  <si>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</si>
  <si>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</si>
  <si>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</si>
  <si>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</si>
  <si>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</si>
  <si>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</si>
  <si>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</si>
  <si>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</si>
  <si>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</si>
  <si>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</si>
  <si>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</si>
  <si>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</si>
  <si>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SEGUNDA QUINCENA DE DICIEMBRE 2015</t>
  </si>
  <si>
    <t>Nombre del Empleado</t>
  </si>
  <si>
    <t>DIAS</t>
  </si>
  <si>
    <t>SUBSIDIO DIARIO</t>
  </si>
  <si>
    <t>SUBSIDIO QUINCENAL</t>
  </si>
  <si>
    <t>Prima vacacional</t>
  </si>
  <si>
    <t>Pago</t>
  </si>
  <si>
    <t>SUMA</t>
  </si>
  <si>
    <t>TOTALES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</si>
  <si>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DICIEMBRE 2015</t>
    </r>
  </si>
  <si>
    <r>
      <t xml:space="preserve">CORRESPONDIENTE A: </t>
    </r>
    <r>
      <rPr>
        <b/>
        <i/>
        <sz val="14"/>
        <rFont val="Arial Narrow"/>
        <family val="2"/>
        <charset val="1"/>
      </rPr>
      <t>2da. QUINCENA DE DICIEMBRE 2015</t>
    </r>
  </si>
  <si>
    <r>
      <t xml:space="preserve">CORRESPONDIENTE A: </t>
    </r>
    <r>
      <rPr>
        <b/>
        <i/>
        <sz val="14"/>
        <rFont val="Arial Narrow"/>
        <family val="2"/>
        <charset val="1"/>
      </rPr>
      <t>EL MES DE DICIEMBRE DEL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</si>
</sst>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20" x14ac:knownFonts="1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2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21" xfId="0" applyFont="1" applyBorder="1" applyAlignment="1">
      <alignment horizontal="left" wrapText="1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4" fontId="7" fillId="2" borderId="18" xfId="0" applyNumberFormat="1" applyFont="1" applyFill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7" fillId="0" borderId="23" xfId="0" applyFont="1" applyBorder="1" applyAlignment="1">
      <alignment horizontal="left"/>
    </xf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/>
    <xf numFmtId="0" fontId="6" fillId="0" borderId="2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/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4" fontId="7" fillId="0" borderId="8" xfId="0" applyNumberFormat="1" applyFont="1" applyBorder="1" applyAlignment="1">
      <alignment horizontal="left"/>
    </xf>
    <xf numFmtId="4" fontId="7" fillId="0" borderId="18" xfId="0" applyNumberFormat="1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5" fillId="0" borderId="0" xfId="0" applyFont="1"/>
    <xf numFmtId="0" fontId="15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3" fontId="17" fillId="0" borderId="33" xfId="0" applyNumberFormat="1" applyFont="1" applyBorder="1" applyAlignment="1">
      <alignment horizontal="center" wrapText="1"/>
    </xf>
    <xf numFmtId="4" fontId="17" fillId="0" borderId="33" xfId="0" applyNumberFormat="1" applyFont="1" applyBorder="1" applyAlignment="1">
      <alignment horizontal="center" wrapText="1"/>
    </xf>
    <xf numFmtId="4" fontId="17" fillId="0" borderId="35" xfId="0" applyNumberFormat="1" applyFont="1" applyBorder="1" applyAlignment="1">
      <alignment horizontal="center" wrapText="1"/>
    </xf>
    <xf numFmtId="4" fontId="17" fillId="0" borderId="34" xfId="0" applyNumberFormat="1" applyFont="1" applyBorder="1" applyAlignment="1">
      <alignment horizontal="center" wrapText="1"/>
    </xf>
    <xf numFmtId="4" fontId="17" fillId="0" borderId="36" xfId="0" applyNumberFormat="1" applyFont="1" applyBorder="1" applyAlignment="1">
      <alignment horizontal="center" wrapText="1"/>
    </xf>
    <xf numFmtId="4" fontId="17" fillId="0" borderId="36" xfId="0" applyNumberFormat="1" applyFont="1" applyBorder="1" applyAlignment="1">
      <alignment horizontal="right" wrapText="1"/>
    </xf>
    <xf numFmtId="0" fontId="0" fillId="0" borderId="36" xfId="0" applyFont="1" applyBorder="1"/>
    <xf numFmtId="0" fontId="14" fillId="0" borderId="19" xfId="0" applyFont="1" applyBorder="1"/>
    <xf numFmtId="0" fontId="14" fillId="0" borderId="1" xfId="0" applyFont="1" applyBorder="1" applyAlignment="1">
      <alignment wrapText="1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6" xfId="0" applyNumberFormat="1" applyFont="1" applyBorder="1"/>
    <xf numFmtId="4" fontId="0" fillId="0" borderId="19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0" fillId="0" borderId="37" xfId="0" applyFont="1" applyBorder="1"/>
    <xf numFmtId="0" fontId="14" fillId="0" borderId="37" xfId="0" applyFont="1" applyBorder="1"/>
    <xf numFmtId="0" fontId="14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7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7" xfId="0" applyNumberFormat="1" applyFont="1" applyBorder="1" applyAlignment="1">
      <alignment horizontal="right"/>
    </xf>
    <xf numFmtId="0" fontId="14" fillId="0" borderId="21" xfId="0" applyFont="1" applyBorder="1"/>
    <xf numFmtId="0" fontId="14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4" fillId="0" borderId="37" xfId="0" applyFont="1" applyBorder="1" applyAlignment="1">
      <alignment horizontal="left" wrapText="1"/>
    </xf>
    <xf numFmtId="165" fontId="0" fillId="0" borderId="37" xfId="0" applyNumberFormat="1" applyFont="1" applyBorder="1" applyAlignment="1" applyProtection="1"/>
    <xf numFmtId="166" fontId="0" fillId="0" borderId="37" xfId="0" applyNumberFormat="1" applyFont="1" applyBorder="1" applyAlignment="1" applyProtection="1"/>
    <xf numFmtId="166" fontId="0" fillId="0" borderId="37" xfId="0" applyNumberFormat="1" applyFont="1" applyBorder="1" applyAlignment="1" applyProtection="1">
      <alignment horizontal="right"/>
    </xf>
    <xf numFmtId="4" fontId="0" fillId="0" borderId="37" xfId="0" applyNumberFormat="1" applyFont="1" applyBorder="1" applyAlignment="1" applyProtection="1"/>
    <xf numFmtId="4" fontId="0" fillId="0" borderId="37" xfId="0" applyNumberFormat="1" applyFont="1" applyBorder="1" applyAlignment="1" applyProtection="1">
      <alignment horizontal="right"/>
    </xf>
    <xf numFmtId="0" fontId="15" fillId="0" borderId="15" xfId="0" applyFont="1" applyBorder="1" applyAlignment="1">
      <alignment horizontal="right"/>
    </xf>
    <xf numFmtId="0" fontId="14" fillId="0" borderId="16" xfId="0" applyFont="1" applyBorder="1"/>
    <xf numFmtId="0" fontId="14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4" fontId="0" fillId="0" borderId="17" xfId="0" applyNumberFormat="1" applyFont="1" applyBorder="1" applyAlignment="1">
      <alignment horizontal="right"/>
    </xf>
    <xf numFmtId="0" fontId="0" fillId="0" borderId="24" xfId="0" applyFont="1" applyBorder="1"/>
    <xf numFmtId="0" fontId="14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15" xfId="0" applyFont="1" applyBorder="1"/>
    <xf numFmtId="0" fontId="14" fillId="0" borderId="38" xfId="0" applyFont="1" applyBorder="1"/>
    <xf numFmtId="0" fontId="14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4" xfId="0" applyNumberFormat="1" applyFont="1" applyBorder="1"/>
    <xf numFmtId="4" fontId="0" fillId="0" borderId="34" xfId="0" applyNumberFormat="1" applyFont="1" applyBorder="1" applyAlignment="1">
      <alignment horizontal="right"/>
    </xf>
    <xf numFmtId="0" fontId="0" fillId="0" borderId="21" xfId="0" applyFont="1" applyBorder="1"/>
    <xf numFmtId="0" fontId="14" fillId="0" borderId="21" xfId="0" applyFont="1" applyBorder="1" applyAlignment="1">
      <alignment wrapText="1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8" fillId="0" borderId="21" xfId="0" applyFont="1" applyBorder="1"/>
    <xf numFmtId="49" fontId="0" fillId="0" borderId="21" xfId="0" applyNumberFormat="1" applyFont="1" applyBorder="1"/>
    <xf numFmtId="49" fontId="18" fillId="0" borderId="21" xfId="0" applyNumberFormat="1" applyFont="1" applyBorder="1"/>
    <xf numFmtId="49" fontId="14" fillId="0" borderId="21" xfId="0" applyNumberFormat="1" applyFont="1" applyBorder="1"/>
    <xf numFmtId="49" fontId="14" fillId="0" borderId="21" xfId="0" applyNumberFormat="1" applyFont="1" applyBorder="1" applyAlignment="1">
      <alignment wrapText="1"/>
    </xf>
    <xf numFmtId="0" fontId="0" fillId="0" borderId="39" xfId="0" applyFont="1" applyBorder="1"/>
    <xf numFmtId="0" fontId="14" fillId="0" borderId="39" xfId="0" applyFont="1" applyBorder="1"/>
    <xf numFmtId="0" fontId="14" fillId="0" borderId="39" xfId="0" applyFont="1" applyBorder="1" applyAlignment="1">
      <alignment wrapText="1"/>
    </xf>
    <xf numFmtId="3" fontId="0" fillId="0" borderId="39" xfId="0" applyNumberFormat="1" applyFont="1" applyBorder="1"/>
    <xf numFmtId="4" fontId="0" fillId="0" borderId="39" xfId="0" applyNumberFormat="1" applyFont="1" applyBorder="1"/>
    <xf numFmtId="0" fontId="0" fillId="0" borderId="0" xfId="0" applyFont="1"/>
    <xf numFmtId="4" fontId="0" fillId="0" borderId="40" xfId="0" applyNumberFormat="1" applyFont="1" applyBorder="1"/>
    <xf numFmtId="4" fontId="0" fillId="0" borderId="40" xfId="0" applyNumberFormat="1" applyFont="1" applyBorder="1" applyAlignment="1">
      <alignment horizontal="right"/>
    </xf>
    <xf numFmtId="4" fontId="1" fillId="0" borderId="42" xfId="0" applyNumberFormat="1" applyFont="1" applyBorder="1"/>
    <xf numFmtId="4" fontId="1" fillId="0" borderId="41" xfId="0" applyNumberFormat="1" applyFont="1" applyBorder="1"/>
    <xf numFmtId="4" fontId="7" fillId="0" borderId="42" xfId="0" applyNumberFormat="1" applyFont="1" applyBorder="1"/>
    <xf numFmtId="4" fontId="9" fillId="0" borderId="11" xfId="0" applyNumberFormat="1" applyFont="1" applyBorder="1" applyAlignment="1" applyProtection="1"/>
    <xf numFmtId="4" fontId="7" fillId="0" borderId="43" xfId="0" applyNumberFormat="1" applyFont="1" applyBorder="1"/>
    <xf numFmtId="4" fontId="7" fillId="2" borderId="43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2" xfId="0" applyNumberFormat="1" applyFont="1" applyFill="1" applyBorder="1"/>
    <xf numFmtId="4" fontId="7" fillId="0" borderId="41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3" xfId="0" applyNumberFormat="1" applyFont="1" applyBorder="1" applyAlignment="1">
      <alignment horizontal="right"/>
    </xf>
    <xf numFmtId="4" fontId="7" fillId="0" borderId="42" xfId="0" applyNumberFormat="1" applyFont="1" applyBorder="1" applyAlignment="1"/>
    <xf numFmtId="4" fontId="7" fillId="2" borderId="42" xfId="0" applyNumberFormat="1" applyFont="1" applyFill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536"/>
  <sheetViews>
    <sheetView tabSelected="1" topLeftCell="A7" zoomScale="80" zoomScaleNormal="80" workbookViewId="0">
      <selection activeCell="E5" sqref="E5:E16"/>
    </sheetView>
  </sheetViews>
  <sheetFormatPr baseColWidth="10" defaultRowHeight="12.75" x14ac:dyDescent="0.2"/>
  <cols>
    <col min="1" max="1" width="8.28515625" style="1"/>
    <col min="2" max="2" width="26.7109375" style="1" customWidth="1"/>
    <col min="3" max="3" width="9.7109375" style="1"/>
    <col min="4" max="4" width="13" style="1"/>
    <col min="5" max="5" width="5.7109375" style="1"/>
    <col min="6" max="6" width="7.85546875" style="1"/>
    <col min="7" max="7" width="12" style="1"/>
    <col min="8" max="8" width="0" style="1" hidden="1"/>
    <col min="9" max="9" width="11" style="1"/>
    <col min="10" max="10" width="0" style="1" hidden="1"/>
    <col min="11" max="11" width="8.7109375" style="1"/>
    <col min="12" max="12" width="10.42578125" style="1"/>
    <col min="13" max="13" width="13.140625" style="1"/>
    <col min="14" max="14" width="12.42578125" style="1"/>
    <col min="15" max="15" width="27.5703125" style="1" customWidth="1"/>
    <col min="16" max="1024" width="11.5703125" style="1"/>
  </cols>
  <sheetData>
    <row r="1" spans="1:16" s="2" customFormat="1" ht="18" customHeight="1" x14ac:dyDescent="0.25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95" t="s">
        <v>477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16" ht="42" customHeight="1" thickTop="1" thickBot="1" x14ac:dyDescent="0.3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N5" s="5" t="s">
        <v>16</v>
      </c>
      <c r="O5" s="6" t="s">
        <v>17</v>
      </c>
    </row>
    <row r="6" spans="1:16" ht="33" customHeight="1" thickTop="1" x14ac:dyDescent="0.2">
      <c r="A6" s="7" t="s">
        <v>18</v>
      </c>
      <c r="B6" s="8" t="s">
        <v>19</v>
      </c>
      <c r="C6" s="9"/>
      <c r="D6" s="10"/>
      <c r="E6" s="10"/>
      <c r="F6" s="11"/>
      <c r="G6" s="12"/>
      <c r="H6" s="11"/>
      <c r="I6" s="12"/>
      <c r="J6" s="11"/>
      <c r="K6" s="11"/>
      <c r="L6" s="12"/>
      <c r="M6" s="12"/>
      <c r="N6" s="12"/>
      <c r="O6" s="13"/>
    </row>
    <row r="7" spans="1:16" ht="33" customHeight="1" x14ac:dyDescent="0.25">
      <c r="A7" s="14" t="s">
        <v>18</v>
      </c>
      <c r="B7" s="15" t="s">
        <v>20</v>
      </c>
      <c r="C7" s="16" t="s">
        <v>21</v>
      </c>
      <c r="D7" s="17" t="s">
        <v>22</v>
      </c>
      <c r="E7" s="19">
        <v>16</v>
      </c>
      <c r="F7" s="20">
        <v>832</v>
      </c>
      <c r="G7" s="21">
        <f t="shared" ref="G7:G15" si="0">+E7*F7</f>
        <v>13312</v>
      </c>
      <c r="H7" s="20">
        <v>144</v>
      </c>
      <c r="I7" s="21">
        <f t="shared" ref="I7:I15" si="1">+E7*H7</f>
        <v>2304</v>
      </c>
      <c r="J7" s="20"/>
      <c r="K7" s="20">
        <v>0</v>
      </c>
      <c r="L7" s="21">
        <v>0</v>
      </c>
      <c r="M7" s="21">
        <f t="shared" ref="M7:M15" si="2">+F7*15*0.25</f>
        <v>3120</v>
      </c>
      <c r="N7" s="21">
        <f t="shared" ref="N7:N15" si="3">+G7-I7+K7-L7+M7</f>
        <v>14128</v>
      </c>
      <c r="O7" s="22" t="s">
        <v>23</v>
      </c>
      <c r="P7" s="23"/>
    </row>
    <row r="8" spans="1:16" ht="33" customHeight="1" x14ac:dyDescent="0.25">
      <c r="A8" s="14" t="s">
        <v>18</v>
      </c>
      <c r="B8" s="15" t="s">
        <v>24</v>
      </c>
      <c r="C8" s="16" t="s">
        <v>21</v>
      </c>
      <c r="D8" s="17" t="s">
        <v>22</v>
      </c>
      <c r="E8" s="19">
        <v>16</v>
      </c>
      <c r="F8" s="20">
        <v>832</v>
      </c>
      <c r="G8" s="21">
        <f t="shared" si="0"/>
        <v>13312</v>
      </c>
      <c r="H8" s="20">
        <v>144</v>
      </c>
      <c r="I8" s="21">
        <f t="shared" si="1"/>
        <v>2304</v>
      </c>
      <c r="J8" s="20"/>
      <c r="K8" s="20">
        <v>0</v>
      </c>
      <c r="L8" s="21">
        <v>0</v>
      </c>
      <c r="M8" s="21">
        <f t="shared" si="2"/>
        <v>3120</v>
      </c>
      <c r="N8" s="21">
        <f t="shared" si="3"/>
        <v>14128</v>
      </c>
      <c r="O8" s="22" t="s">
        <v>23</v>
      </c>
      <c r="P8" s="23"/>
    </row>
    <row r="9" spans="1:16" ht="33" customHeight="1" x14ac:dyDescent="0.25">
      <c r="A9" s="14" t="s">
        <v>18</v>
      </c>
      <c r="B9" s="15" t="s">
        <v>25</v>
      </c>
      <c r="C9" s="16" t="s">
        <v>21</v>
      </c>
      <c r="D9" s="17" t="s">
        <v>22</v>
      </c>
      <c r="E9" s="19">
        <v>16</v>
      </c>
      <c r="F9" s="20">
        <v>832</v>
      </c>
      <c r="G9" s="21">
        <f t="shared" si="0"/>
        <v>13312</v>
      </c>
      <c r="H9" s="20">
        <v>144</v>
      </c>
      <c r="I9" s="21">
        <f t="shared" si="1"/>
        <v>2304</v>
      </c>
      <c r="J9" s="20"/>
      <c r="K9" s="20">
        <v>0</v>
      </c>
      <c r="L9" s="21">
        <v>0</v>
      </c>
      <c r="M9" s="21">
        <f t="shared" si="2"/>
        <v>3120</v>
      </c>
      <c r="N9" s="21">
        <f t="shared" si="3"/>
        <v>14128</v>
      </c>
      <c r="O9" s="22" t="s">
        <v>23</v>
      </c>
    </row>
    <row r="10" spans="1:16" ht="33" customHeight="1" x14ac:dyDescent="0.25">
      <c r="A10" s="14" t="s">
        <v>18</v>
      </c>
      <c r="B10" s="15" t="s">
        <v>26</v>
      </c>
      <c r="C10" s="16" t="s">
        <v>21</v>
      </c>
      <c r="D10" s="17" t="s">
        <v>22</v>
      </c>
      <c r="E10" s="19">
        <v>16</v>
      </c>
      <c r="F10" s="20">
        <v>832</v>
      </c>
      <c r="G10" s="21">
        <f t="shared" si="0"/>
        <v>13312</v>
      </c>
      <c r="H10" s="20">
        <v>144</v>
      </c>
      <c r="I10" s="21">
        <f t="shared" si="1"/>
        <v>2304</v>
      </c>
      <c r="J10" s="20"/>
      <c r="K10" s="20">
        <v>0</v>
      </c>
      <c r="L10" s="21">
        <v>0</v>
      </c>
      <c r="M10" s="21">
        <f t="shared" si="2"/>
        <v>3120</v>
      </c>
      <c r="N10" s="21">
        <f t="shared" si="3"/>
        <v>14128</v>
      </c>
      <c r="O10" s="22" t="s">
        <v>23</v>
      </c>
    </row>
    <row r="11" spans="1:16" ht="33" customHeight="1" x14ac:dyDescent="0.25">
      <c r="A11" s="14" t="s">
        <v>18</v>
      </c>
      <c r="B11" s="15" t="s">
        <v>27</v>
      </c>
      <c r="C11" s="16" t="s">
        <v>21</v>
      </c>
      <c r="D11" s="17" t="s">
        <v>22</v>
      </c>
      <c r="E11" s="19">
        <v>16</v>
      </c>
      <c r="F11" s="20">
        <v>832</v>
      </c>
      <c r="G11" s="21">
        <f t="shared" si="0"/>
        <v>13312</v>
      </c>
      <c r="H11" s="20">
        <v>144</v>
      </c>
      <c r="I11" s="21">
        <f t="shared" si="1"/>
        <v>2304</v>
      </c>
      <c r="J11" s="20"/>
      <c r="K11" s="20">
        <v>0</v>
      </c>
      <c r="L11" s="21">
        <v>0</v>
      </c>
      <c r="M11" s="21">
        <f t="shared" si="2"/>
        <v>3120</v>
      </c>
      <c r="N11" s="21">
        <f t="shared" si="3"/>
        <v>14128</v>
      </c>
      <c r="O11" s="22" t="s">
        <v>23</v>
      </c>
    </row>
    <row r="12" spans="1:16" s="25" customFormat="1" ht="33" customHeight="1" x14ac:dyDescent="0.25">
      <c r="A12" s="14" t="s">
        <v>18</v>
      </c>
      <c r="B12" s="15" t="s">
        <v>28</v>
      </c>
      <c r="C12" s="16" t="s">
        <v>21</v>
      </c>
      <c r="D12" s="17" t="s">
        <v>22</v>
      </c>
      <c r="E12" s="19">
        <v>16</v>
      </c>
      <c r="F12" s="20">
        <v>832</v>
      </c>
      <c r="G12" s="21">
        <f t="shared" si="0"/>
        <v>13312</v>
      </c>
      <c r="H12" s="20">
        <v>144</v>
      </c>
      <c r="I12" s="21">
        <f t="shared" si="1"/>
        <v>2304</v>
      </c>
      <c r="J12" s="20"/>
      <c r="K12" s="20">
        <v>0</v>
      </c>
      <c r="L12" s="21">
        <v>0</v>
      </c>
      <c r="M12" s="21">
        <f t="shared" si="2"/>
        <v>3120</v>
      </c>
      <c r="N12" s="21">
        <f t="shared" si="3"/>
        <v>14128</v>
      </c>
      <c r="O12" s="22" t="s">
        <v>23</v>
      </c>
    </row>
    <row r="13" spans="1:16" ht="33" customHeight="1" x14ac:dyDescent="0.25">
      <c r="A13" s="14" t="s">
        <v>18</v>
      </c>
      <c r="B13" s="15" t="s">
        <v>29</v>
      </c>
      <c r="C13" s="16" t="s">
        <v>21</v>
      </c>
      <c r="D13" s="17" t="s">
        <v>22</v>
      </c>
      <c r="E13" s="19">
        <v>16</v>
      </c>
      <c r="F13" s="20">
        <v>832</v>
      </c>
      <c r="G13" s="21">
        <f t="shared" si="0"/>
        <v>13312</v>
      </c>
      <c r="H13" s="20">
        <v>144</v>
      </c>
      <c r="I13" s="21">
        <f t="shared" si="1"/>
        <v>2304</v>
      </c>
      <c r="J13" s="20"/>
      <c r="K13" s="20">
        <v>0</v>
      </c>
      <c r="L13" s="21">
        <v>0</v>
      </c>
      <c r="M13" s="21">
        <f t="shared" si="2"/>
        <v>3120</v>
      </c>
      <c r="N13" s="21">
        <f t="shared" si="3"/>
        <v>14128</v>
      </c>
      <c r="O13" s="22" t="s">
        <v>23</v>
      </c>
    </row>
    <row r="14" spans="1:16" ht="33" customHeight="1" x14ac:dyDescent="0.25">
      <c r="A14" s="14" t="s">
        <v>18</v>
      </c>
      <c r="B14" s="15" t="s">
        <v>30</v>
      </c>
      <c r="C14" s="16" t="s">
        <v>21</v>
      </c>
      <c r="D14" s="17" t="s">
        <v>22</v>
      </c>
      <c r="E14" s="19">
        <v>16</v>
      </c>
      <c r="F14" s="20">
        <v>832</v>
      </c>
      <c r="G14" s="21">
        <f t="shared" si="0"/>
        <v>13312</v>
      </c>
      <c r="H14" s="20">
        <v>144</v>
      </c>
      <c r="I14" s="21">
        <f t="shared" si="1"/>
        <v>2304</v>
      </c>
      <c r="J14" s="20"/>
      <c r="K14" s="20">
        <v>0</v>
      </c>
      <c r="L14" s="21">
        <v>0</v>
      </c>
      <c r="M14" s="21">
        <f t="shared" si="2"/>
        <v>3120</v>
      </c>
      <c r="N14" s="21">
        <f t="shared" si="3"/>
        <v>14128</v>
      </c>
      <c r="O14" s="22" t="s">
        <v>23</v>
      </c>
    </row>
    <row r="15" spans="1:16" ht="33" customHeight="1" thickBot="1" x14ac:dyDescent="0.3">
      <c r="A15" s="14" t="s">
        <v>18</v>
      </c>
      <c r="B15" s="15" t="s">
        <v>31</v>
      </c>
      <c r="C15" s="16" t="s">
        <v>21</v>
      </c>
      <c r="D15" s="17" t="s">
        <v>22</v>
      </c>
      <c r="E15" s="19">
        <v>16</v>
      </c>
      <c r="F15" s="20">
        <v>832</v>
      </c>
      <c r="G15" s="278">
        <f t="shared" si="0"/>
        <v>13312</v>
      </c>
      <c r="H15" s="278">
        <v>144</v>
      </c>
      <c r="I15" s="278">
        <f t="shared" si="1"/>
        <v>2304</v>
      </c>
      <c r="J15" s="279"/>
      <c r="K15" s="279">
        <v>0</v>
      </c>
      <c r="L15" s="278">
        <v>0</v>
      </c>
      <c r="M15" s="278">
        <f t="shared" si="2"/>
        <v>3120</v>
      </c>
      <c r="N15" s="278">
        <f t="shared" si="3"/>
        <v>14128</v>
      </c>
      <c r="O15" s="22" t="s">
        <v>23</v>
      </c>
    </row>
    <row r="16" spans="1:16" ht="33" customHeight="1" thickTop="1" thickBot="1" x14ac:dyDescent="0.25">
      <c r="A16" s="26"/>
      <c r="B16" s="27" t="s">
        <v>16</v>
      </c>
      <c r="C16" s="28"/>
      <c r="D16" s="29"/>
      <c r="E16" s="30"/>
      <c r="F16" s="31"/>
      <c r="G16" s="32">
        <f t="shared" ref="G16:N16" si="4">SUM(G7:G15)</f>
        <v>119808</v>
      </c>
      <c r="H16" s="33">
        <f t="shared" si="4"/>
        <v>1296</v>
      </c>
      <c r="I16" s="32">
        <f t="shared" si="4"/>
        <v>20736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28080</v>
      </c>
      <c r="N16" s="32">
        <f t="shared" si="4"/>
        <v>127152</v>
      </c>
      <c r="O16" s="34"/>
    </row>
    <row r="18" spans="2:14" ht="22.5" customHeight="1" x14ac:dyDescent="0.2">
      <c r="B18" s="35" t="s">
        <v>32</v>
      </c>
      <c r="C18" s="35"/>
      <c r="G18" s="23"/>
      <c r="H18" s="23"/>
      <c r="I18" s="1" t="s">
        <v>33</v>
      </c>
    </row>
    <row r="19" spans="2:14" ht="22.5" customHeight="1" x14ac:dyDescent="0.2">
      <c r="B19" s="35"/>
      <c r="C19" s="35"/>
    </row>
    <row r="20" spans="2:14" ht="21.75" customHeight="1" x14ac:dyDescent="0.2">
      <c r="B20" s="35"/>
      <c r="C20" s="35"/>
    </row>
    <row r="21" spans="2:14" ht="22.5" customHeight="1" x14ac:dyDescent="0.2">
      <c r="B21" s="35" t="s">
        <v>34</v>
      </c>
      <c r="C21" s="35"/>
      <c r="I21" s="36" t="s">
        <v>35</v>
      </c>
      <c r="J21" s="36"/>
      <c r="K21" s="36"/>
      <c r="L21" s="36"/>
      <c r="M21" s="36"/>
      <c r="N21" s="36"/>
    </row>
    <row r="65536" ht="13.9" customHeight="1" x14ac:dyDescent="0.2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zoomScale="90" zoomScaleNormal="90" workbookViewId="0">
      <selection activeCell="E5" sqref="E5:E14"/>
    </sheetView>
  </sheetViews>
  <sheetFormatPr baseColWidth="10" defaultRowHeight="12.75" x14ac:dyDescent="0.2"/>
  <cols>
    <col min="1" max="1" width="8.5703125" style="1"/>
    <col min="2" max="2" width="34.28515625" style="1"/>
    <col min="3" max="3" width="9.7109375" style="1"/>
    <col min="4" max="4" width="11.28515625" style="1" customWidth="1"/>
    <col min="5" max="5" width="5.7109375" style="1"/>
    <col min="6" max="6" width="7.5703125" style="1"/>
    <col min="7" max="7" width="9.42578125" style="1"/>
    <col min="8" max="8" width="0" style="1" hidden="1"/>
    <col min="9" max="9" width="9.140625" style="1"/>
    <col min="10" max="10" width="0" style="1" hidden="1"/>
    <col min="11" max="12" width="9.5703125" style="1"/>
    <col min="13" max="13" width="12" style="1"/>
    <col min="14" max="14" width="11" style="1"/>
    <col min="15" max="15" width="25.28515625" style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6" ht="53.25" customHeight="1" thickTop="1" thickBot="1" x14ac:dyDescent="0.3">
      <c r="A5" s="111" t="s">
        <v>4</v>
      </c>
      <c r="B5" s="112" t="s">
        <v>5</v>
      </c>
      <c r="C5" s="113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76" t="s">
        <v>12</v>
      </c>
      <c r="J5" s="76" t="s">
        <v>113</v>
      </c>
      <c r="K5" s="76" t="s">
        <v>142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6" s="24" customFormat="1" ht="30" customHeight="1" thickTop="1" x14ac:dyDescent="0.3">
      <c r="A6" s="128" t="s">
        <v>115</v>
      </c>
      <c r="B6" s="116" t="s">
        <v>116</v>
      </c>
      <c r="C6" s="116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6" s="24" customFormat="1" ht="30" customHeight="1" x14ac:dyDescent="0.3">
      <c r="A7" s="128" t="s">
        <v>115</v>
      </c>
      <c r="B7" s="118" t="s">
        <v>143</v>
      </c>
      <c r="C7" s="118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6" s="24" customFormat="1" ht="30" customHeight="1" x14ac:dyDescent="0.3">
      <c r="A8" s="87" t="s">
        <v>144</v>
      </c>
      <c r="B8" s="47" t="s">
        <v>145</v>
      </c>
      <c r="C8" s="17" t="s">
        <v>146</v>
      </c>
      <c r="D8" s="17" t="s">
        <v>147</v>
      </c>
      <c r="E8" s="48">
        <v>16</v>
      </c>
      <c r="F8" s="49">
        <v>78</v>
      </c>
      <c r="G8" s="50">
        <f>E8*F8</f>
        <v>1248</v>
      </c>
      <c r="H8" s="50">
        <v>0</v>
      </c>
      <c r="I8" s="50">
        <f>E8*H8</f>
        <v>0</v>
      </c>
      <c r="J8" s="51">
        <v>10</v>
      </c>
      <c r="K8" s="50">
        <f t="shared" ref="K8:K13" si="0">+E8*J8</f>
        <v>160</v>
      </c>
      <c r="L8" s="50">
        <v>0</v>
      </c>
      <c r="M8" s="50">
        <v>293</v>
      </c>
      <c r="N8" s="50">
        <f t="shared" ref="N8:N13" si="1">+G8-I8+K8-L8+M8</f>
        <v>1701</v>
      </c>
      <c r="O8" s="287" t="s">
        <v>148</v>
      </c>
      <c r="P8" s="63"/>
    </row>
    <row r="9" spans="1:16" s="24" customFormat="1" ht="30" customHeight="1" x14ac:dyDescent="0.3">
      <c r="A9" s="87" t="s">
        <v>149</v>
      </c>
      <c r="B9" s="47" t="s">
        <v>150</v>
      </c>
      <c r="C9" s="17" t="s">
        <v>146</v>
      </c>
      <c r="D9" s="17" t="s">
        <v>151</v>
      </c>
      <c r="E9" s="48">
        <v>16</v>
      </c>
      <c r="F9" s="49">
        <v>148</v>
      </c>
      <c r="G9" s="50">
        <f>E9*F9</f>
        <v>2368</v>
      </c>
      <c r="H9" s="50">
        <v>0</v>
      </c>
      <c r="I9" s="50">
        <f>E9*H9</f>
        <v>0</v>
      </c>
      <c r="J9" s="51">
        <v>3</v>
      </c>
      <c r="K9" s="50">
        <f t="shared" si="0"/>
        <v>48</v>
      </c>
      <c r="L9" s="50">
        <v>110</v>
      </c>
      <c r="M9" s="50">
        <f>+F9*15*0.25</f>
        <v>555</v>
      </c>
      <c r="N9" s="50">
        <f t="shared" si="1"/>
        <v>2861</v>
      </c>
      <c r="O9" s="287" t="s">
        <v>148</v>
      </c>
      <c r="P9" s="63"/>
    </row>
    <row r="10" spans="1:16" s="24" customFormat="1" ht="30" customHeight="1" x14ac:dyDescent="0.3">
      <c r="A10" s="87" t="s">
        <v>152</v>
      </c>
      <c r="B10" s="47" t="s">
        <v>153</v>
      </c>
      <c r="C10" s="17" t="s">
        <v>146</v>
      </c>
      <c r="D10" s="17" t="s">
        <v>154</v>
      </c>
      <c r="E10" s="48">
        <v>16</v>
      </c>
      <c r="F10" s="49">
        <v>148</v>
      </c>
      <c r="G10" s="50">
        <f>E10*F10</f>
        <v>2368</v>
      </c>
      <c r="H10" s="50">
        <v>0</v>
      </c>
      <c r="I10" s="50">
        <f>E10*H10</f>
        <v>0</v>
      </c>
      <c r="J10" s="51">
        <v>3</v>
      </c>
      <c r="K10" s="50">
        <f t="shared" si="0"/>
        <v>48</v>
      </c>
      <c r="L10" s="50">
        <v>110</v>
      </c>
      <c r="M10" s="50">
        <f>+F10*15*0.25</f>
        <v>555</v>
      </c>
      <c r="N10" s="50">
        <f t="shared" si="1"/>
        <v>2861</v>
      </c>
      <c r="O10" s="287" t="s">
        <v>148</v>
      </c>
    </row>
    <row r="11" spans="1:16" s="24" customFormat="1" ht="30" customHeight="1" x14ac:dyDescent="0.3">
      <c r="A11" s="87" t="s">
        <v>155</v>
      </c>
      <c r="B11" s="47" t="s">
        <v>156</v>
      </c>
      <c r="C11" s="17" t="s">
        <v>146</v>
      </c>
      <c r="D11" s="17" t="s">
        <v>157</v>
      </c>
      <c r="E11" s="48">
        <v>16</v>
      </c>
      <c r="F11" s="49">
        <v>148</v>
      </c>
      <c r="G11" s="50">
        <f>+E11*F11</f>
        <v>2368</v>
      </c>
      <c r="H11" s="50">
        <v>0</v>
      </c>
      <c r="I11" s="50">
        <f>E11*H11</f>
        <v>0</v>
      </c>
      <c r="J11" s="51">
        <v>3</v>
      </c>
      <c r="K11" s="50">
        <f t="shared" si="0"/>
        <v>48</v>
      </c>
      <c r="L11" s="50">
        <v>110</v>
      </c>
      <c r="M11" s="50">
        <f>+F11*15*0.25</f>
        <v>555</v>
      </c>
      <c r="N11" s="50">
        <f t="shared" si="1"/>
        <v>2861</v>
      </c>
      <c r="O11" s="287" t="s">
        <v>148</v>
      </c>
    </row>
    <row r="12" spans="1:16" s="24" customFormat="1" ht="30" customHeight="1" x14ac:dyDescent="0.3">
      <c r="A12" s="87" t="s">
        <v>158</v>
      </c>
      <c r="B12" s="129" t="s">
        <v>159</v>
      </c>
      <c r="C12" s="17" t="s">
        <v>146</v>
      </c>
      <c r="D12" s="45" t="s">
        <v>160</v>
      </c>
      <c r="E12" s="48">
        <v>16</v>
      </c>
      <c r="F12" s="56">
        <v>57</v>
      </c>
      <c r="G12" s="50">
        <f>+E12*F12</f>
        <v>912</v>
      </c>
      <c r="H12" s="50">
        <v>0</v>
      </c>
      <c r="I12" s="50">
        <f>+E12*H12</f>
        <v>0</v>
      </c>
      <c r="J12" s="52">
        <v>10</v>
      </c>
      <c r="K12" s="52">
        <f t="shared" si="0"/>
        <v>160</v>
      </c>
      <c r="L12" s="52">
        <v>0</v>
      </c>
      <c r="M12" s="50">
        <v>214</v>
      </c>
      <c r="N12" s="50">
        <f t="shared" si="1"/>
        <v>1286</v>
      </c>
      <c r="O12" s="287" t="s">
        <v>148</v>
      </c>
    </row>
    <row r="13" spans="1:16" s="24" customFormat="1" ht="30" customHeight="1" x14ac:dyDescent="0.3">
      <c r="A13" s="87" t="s">
        <v>155</v>
      </c>
      <c r="B13" s="44" t="s">
        <v>161</v>
      </c>
      <c r="C13" s="17" t="s">
        <v>146</v>
      </c>
      <c r="D13" s="17" t="s">
        <v>162</v>
      </c>
      <c r="E13" s="48">
        <v>16</v>
      </c>
      <c r="F13" s="49">
        <v>112</v>
      </c>
      <c r="G13" s="50">
        <f>E13*F13</f>
        <v>1792</v>
      </c>
      <c r="H13" s="50">
        <v>0</v>
      </c>
      <c r="I13" s="50">
        <f>E13*H13</f>
        <v>0</v>
      </c>
      <c r="J13" s="51">
        <v>4</v>
      </c>
      <c r="K13" s="50">
        <f t="shared" si="0"/>
        <v>64</v>
      </c>
      <c r="L13" s="50">
        <v>0</v>
      </c>
      <c r="M13" s="50">
        <f>+F13*15*0.25</f>
        <v>420</v>
      </c>
      <c r="N13" s="50">
        <f t="shared" si="1"/>
        <v>2276</v>
      </c>
      <c r="O13" s="287" t="s">
        <v>148</v>
      </c>
    </row>
    <row r="14" spans="1:16" s="24" customFormat="1" ht="30" customHeight="1" thickBot="1" x14ac:dyDescent="0.35">
      <c r="A14" s="123"/>
      <c r="B14" s="89" t="s">
        <v>16</v>
      </c>
      <c r="C14" s="89"/>
      <c r="D14" s="89"/>
      <c r="E14" s="89"/>
      <c r="F14" s="126"/>
      <c r="G14" s="126">
        <f t="shared" ref="G14:N14" si="2">SUM(G8:G13)</f>
        <v>11056</v>
      </c>
      <c r="H14" s="126">
        <f t="shared" si="2"/>
        <v>0</v>
      </c>
      <c r="I14" s="126">
        <f t="shared" si="2"/>
        <v>0</v>
      </c>
      <c r="J14" s="126">
        <f t="shared" si="2"/>
        <v>33</v>
      </c>
      <c r="K14" s="126">
        <f t="shared" si="2"/>
        <v>528</v>
      </c>
      <c r="L14" s="126">
        <f t="shared" si="2"/>
        <v>330</v>
      </c>
      <c r="M14" s="126">
        <f t="shared" si="2"/>
        <v>2592</v>
      </c>
      <c r="N14" s="126">
        <f t="shared" si="2"/>
        <v>13846</v>
      </c>
      <c r="O14" s="94"/>
    </row>
    <row r="15" spans="1:16" s="24" customFormat="1" ht="22.5" customHeight="1" thickTop="1" x14ac:dyDescent="0.3">
      <c r="N15" s="63"/>
    </row>
    <row r="16" spans="1:16" s="24" customFormat="1" ht="22.5" customHeight="1" x14ac:dyDescent="0.3">
      <c r="B16" s="62" t="s">
        <v>32</v>
      </c>
      <c r="C16" s="62"/>
      <c r="G16" s="63"/>
      <c r="H16" s="63"/>
      <c r="I16" s="24" t="s">
        <v>33</v>
      </c>
    </row>
    <row r="17" spans="2:14" s="24" customFormat="1" ht="22.5" customHeight="1" x14ac:dyDescent="0.3">
      <c r="B17" s="62"/>
      <c r="C17" s="62"/>
    </row>
    <row r="18" spans="2:14" s="24" customFormat="1" ht="21.75" customHeight="1" x14ac:dyDescent="0.3">
      <c r="B18" s="62"/>
      <c r="C18" s="62"/>
    </row>
    <row r="19" spans="2:14" s="24" customFormat="1" ht="22.5" customHeight="1" x14ac:dyDescent="0.3">
      <c r="B19" s="62" t="s">
        <v>34</v>
      </c>
      <c r="C19" s="62"/>
      <c r="I19" s="64" t="s">
        <v>35</v>
      </c>
      <c r="J19" s="95"/>
      <c r="K19" s="95"/>
      <c r="L19" s="95"/>
      <c r="M19" s="95"/>
      <c r="N19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workbookViewId="0">
      <selection activeCell="E5" sqref="E5:E13"/>
    </sheetView>
  </sheetViews>
  <sheetFormatPr baseColWidth="10" defaultRowHeight="12.75" x14ac:dyDescent="0.2"/>
  <cols>
    <col min="1" max="1" width="9.42578125" style="1"/>
    <col min="2" max="2" width="29.28515625" style="1"/>
    <col min="3" max="3" width="12.7109375" style="1"/>
    <col min="4" max="4" width="10" style="1"/>
    <col min="5" max="5" width="6.140625" style="1"/>
    <col min="6" max="6" width="8.7109375" style="1"/>
    <col min="7" max="7" width="9" style="1"/>
    <col min="8" max="8" width="0" style="1" hidden="1"/>
    <col min="9" max="9" width="7.5703125" style="1"/>
    <col min="10" max="10" width="0" style="1" hidden="1"/>
    <col min="11" max="11" width="11.5703125" style="1"/>
    <col min="12" max="12" width="6.42578125" style="1"/>
    <col min="13" max="13" width="9.5703125" style="1"/>
    <col min="14" max="14" width="11.5703125" style="1"/>
    <col min="15" max="15" width="26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0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2" t="s">
        <v>8</v>
      </c>
      <c r="F5" s="39" t="s">
        <v>9</v>
      </c>
      <c r="G5" s="112" t="s">
        <v>163</v>
      </c>
      <c r="H5" s="112"/>
      <c r="I5" s="112" t="s">
        <v>164</v>
      </c>
      <c r="J5" s="39" t="s">
        <v>165</v>
      </c>
      <c r="K5" s="113" t="s">
        <v>166</v>
      </c>
      <c r="L5" s="113" t="s">
        <v>14</v>
      </c>
      <c r="M5" s="39" t="s">
        <v>15</v>
      </c>
      <c r="N5" s="112" t="s">
        <v>16</v>
      </c>
      <c r="O5" s="131" t="s">
        <v>17</v>
      </c>
    </row>
    <row r="6" spans="1:15" s="24" customFormat="1" ht="30" customHeight="1" thickTop="1" x14ac:dyDescent="0.3">
      <c r="A6" s="128" t="s">
        <v>167</v>
      </c>
      <c r="B6" s="116" t="s">
        <v>116</v>
      </c>
      <c r="C6" s="116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87" t="s">
        <v>115</v>
      </c>
      <c r="B7" s="44" t="s">
        <v>168</v>
      </c>
      <c r="C7" s="17" t="s">
        <v>169</v>
      </c>
      <c r="D7" s="17" t="s">
        <v>170</v>
      </c>
      <c r="E7" s="48">
        <v>31</v>
      </c>
      <c r="F7" s="48">
        <v>22</v>
      </c>
      <c r="G7" s="50">
        <f t="shared" ref="G7:G12" si="0">E7*F7</f>
        <v>682</v>
      </c>
      <c r="H7" s="50">
        <v>0</v>
      </c>
      <c r="I7" s="50" t="e">
        <f>H7*#REF!</f>
        <v>#REF!</v>
      </c>
      <c r="J7" s="50">
        <v>11</v>
      </c>
      <c r="K7" s="50">
        <f t="shared" ref="K7:K12" si="1">J7*E7</f>
        <v>341</v>
      </c>
      <c r="L7" s="50">
        <v>0</v>
      </c>
      <c r="M7" s="50">
        <v>83</v>
      </c>
      <c r="N7" s="50" t="e">
        <f t="shared" ref="N7:N12" si="2">+G7-I7+K7+M7</f>
        <v>#REF!</v>
      </c>
      <c r="O7" s="287" t="s">
        <v>171</v>
      </c>
    </row>
    <row r="8" spans="1:15" s="24" customFormat="1" ht="30" customHeight="1" x14ac:dyDescent="0.3">
      <c r="A8" s="87" t="s">
        <v>115</v>
      </c>
      <c r="B8" s="44" t="s">
        <v>172</v>
      </c>
      <c r="C8" s="17" t="s">
        <v>169</v>
      </c>
      <c r="D8" s="17" t="s">
        <v>173</v>
      </c>
      <c r="E8" s="48">
        <v>31</v>
      </c>
      <c r="F8" s="48">
        <v>22</v>
      </c>
      <c r="G8" s="50">
        <f t="shared" si="0"/>
        <v>682</v>
      </c>
      <c r="H8" s="50">
        <v>0</v>
      </c>
      <c r="I8" s="50" t="e">
        <f>H8*#REF!</f>
        <v>#REF!</v>
      </c>
      <c r="J8" s="50">
        <v>11</v>
      </c>
      <c r="K8" s="50">
        <f t="shared" si="1"/>
        <v>341</v>
      </c>
      <c r="L8" s="50">
        <v>0</v>
      </c>
      <c r="M8" s="50">
        <v>83</v>
      </c>
      <c r="N8" s="50" t="e">
        <f t="shared" si="2"/>
        <v>#REF!</v>
      </c>
      <c r="O8" s="287" t="s">
        <v>171</v>
      </c>
    </row>
    <row r="9" spans="1:15" s="24" customFormat="1" ht="30" customHeight="1" x14ac:dyDescent="0.3">
      <c r="A9" s="87" t="s">
        <v>115</v>
      </c>
      <c r="B9" s="44" t="s">
        <v>174</v>
      </c>
      <c r="C9" s="17" t="s">
        <v>169</v>
      </c>
      <c r="D9" s="17" t="s">
        <v>175</v>
      </c>
      <c r="E9" s="48">
        <v>31</v>
      </c>
      <c r="F9" s="48">
        <v>22</v>
      </c>
      <c r="G9" s="50">
        <f t="shared" si="0"/>
        <v>682</v>
      </c>
      <c r="H9" s="50">
        <v>0</v>
      </c>
      <c r="I9" s="50" t="e">
        <f>H9*#REF!</f>
        <v>#REF!</v>
      </c>
      <c r="J9" s="50">
        <v>11</v>
      </c>
      <c r="K9" s="50">
        <f t="shared" si="1"/>
        <v>341</v>
      </c>
      <c r="L9" s="50">
        <v>0</v>
      </c>
      <c r="M9" s="50">
        <v>83</v>
      </c>
      <c r="N9" s="50" t="e">
        <f t="shared" si="2"/>
        <v>#REF!</v>
      </c>
      <c r="O9" s="287" t="s">
        <v>171</v>
      </c>
    </row>
    <row r="10" spans="1:15" s="24" customFormat="1" ht="30" customHeight="1" x14ac:dyDescent="0.3">
      <c r="A10" s="87" t="s">
        <v>115</v>
      </c>
      <c r="B10" s="44" t="s">
        <v>176</v>
      </c>
      <c r="C10" s="17" t="s">
        <v>169</v>
      </c>
      <c r="D10" s="17" t="s">
        <v>177</v>
      </c>
      <c r="E10" s="48">
        <v>31</v>
      </c>
      <c r="F10" s="48">
        <v>22</v>
      </c>
      <c r="G10" s="50">
        <f t="shared" si="0"/>
        <v>682</v>
      </c>
      <c r="H10" s="50">
        <v>0</v>
      </c>
      <c r="I10" s="50" t="e">
        <f>H10*#REF!</f>
        <v>#REF!</v>
      </c>
      <c r="J10" s="50">
        <v>11</v>
      </c>
      <c r="K10" s="50">
        <f t="shared" si="1"/>
        <v>341</v>
      </c>
      <c r="L10" s="50">
        <v>0</v>
      </c>
      <c r="M10" s="50">
        <v>83</v>
      </c>
      <c r="N10" s="50" t="e">
        <f t="shared" si="2"/>
        <v>#REF!</v>
      </c>
      <c r="O10" s="287" t="s">
        <v>171</v>
      </c>
    </row>
    <row r="11" spans="1:15" s="24" customFormat="1" ht="30" customHeight="1" x14ac:dyDescent="0.3">
      <c r="A11" s="87" t="s">
        <v>115</v>
      </c>
      <c r="B11" s="44" t="s">
        <v>178</v>
      </c>
      <c r="C11" s="17" t="s">
        <v>169</v>
      </c>
      <c r="D11" s="17" t="s">
        <v>179</v>
      </c>
      <c r="E11" s="48">
        <v>31</v>
      </c>
      <c r="F11" s="48">
        <v>22</v>
      </c>
      <c r="G11" s="50">
        <f t="shared" si="0"/>
        <v>682</v>
      </c>
      <c r="H11" s="50">
        <v>0</v>
      </c>
      <c r="I11" s="50" t="e">
        <f>H11*#REF!</f>
        <v>#REF!</v>
      </c>
      <c r="J11" s="50">
        <v>11</v>
      </c>
      <c r="K11" s="50">
        <f t="shared" si="1"/>
        <v>341</v>
      </c>
      <c r="L11" s="50">
        <v>0</v>
      </c>
      <c r="M11" s="50">
        <v>83</v>
      </c>
      <c r="N11" s="50" t="e">
        <f t="shared" si="2"/>
        <v>#REF!</v>
      </c>
      <c r="O11" s="287" t="s">
        <v>171</v>
      </c>
    </row>
    <row r="12" spans="1:15" s="24" customFormat="1" ht="30" customHeight="1" thickBot="1" x14ac:dyDescent="0.35">
      <c r="A12" s="87" t="s">
        <v>115</v>
      </c>
      <c r="B12" s="44" t="s">
        <v>180</v>
      </c>
      <c r="C12" s="17" t="s">
        <v>169</v>
      </c>
      <c r="D12" s="17" t="s">
        <v>181</v>
      </c>
      <c r="E12" s="48">
        <v>31</v>
      </c>
      <c r="F12" s="48">
        <v>22</v>
      </c>
      <c r="G12" s="280">
        <f t="shared" si="0"/>
        <v>682</v>
      </c>
      <c r="H12" s="280">
        <v>0</v>
      </c>
      <c r="I12" s="280" t="e">
        <f>H12*#REF!</f>
        <v>#REF!</v>
      </c>
      <c r="J12" s="280">
        <v>11</v>
      </c>
      <c r="K12" s="280">
        <f t="shared" si="1"/>
        <v>341</v>
      </c>
      <c r="L12" s="280">
        <v>0</v>
      </c>
      <c r="M12" s="280">
        <v>83</v>
      </c>
      <c r="N12" s="280" t="e">
        <f t="shared" si="2"/>
        <v>#REF!</v>
      </c>
      <c r="O12" s="287" t="s">
        <v>171</v>
      </c>
    </row>
    <row r="13" spans="1:15" s="24" customFormat="1" ht="30" customHeight="1" thickTop="1" thickBot="1" x14ac:dyDescent="0.35">
      <c r="A13" s="123"/>
      <c r="B13" s="89" t="s">
        <v>16</v>
      </c>
      <c r="C13" s="89"/>
      <c r="D13" s="89"/>
      <c r="E13" s="89"/>
      <c r="F13" s="89"/>
      <c r="G13" s="126">
        <f t="shared" ref="G13:N13" si="3">SUM(G7:G12)</f>
        <v>4092</v>
      </c>
      <c r="H13" s="126">
        <f t="shared" si="3"/>
        <v>0</v>
      </c>
      <c r="I13" s="126" t="e">
        <f t="shared" si="3"/>
        <v>#REF!</v>
      </c>
      <c r="J13" s="126">
        <f t="shared" si="3"/>
        <v>66</v>
      </c>
      <c r="K13" s="126">
        <f t="shared" si="3"/>
        <v>2046</v>
      </c>
      <c r="L13" s="126">
        <f t="shared" si="3"/>
        <v>0</v>
      </c>
      <c r="M13" s="126">
        <f t="shared" si="3"/>
        <v>498</v>
      </c>
      <c r="N13" s="126" t="e">
        <f t="shared" si="3"/>
        <v>#REF!</v>
      </c>
      <c r="O13" s="94"/>
    </row>
    <row r="14" spans="1:15" s="24" customFormat="1" ht="30" customHeight="1" thickTop="1" x14ac:dyDescent="0.3">
      <c r="N14" s="63"/>
    </row>
    <row r="15" spans="1:15" s="24" customFormat="1" ht="30" customHeight="1" x14ac:dyDescent="0.3">
      <c r="B15" s="62" t="s">
        <v>32</v>
      </c>
      <c r="C15" s="62"/>
      <c r="G15" s="63"/>
      <c r="H15" s="63"/>
      <c r="I15" s="24" t="s">
        <v>33</v>
      </c>
      <c r="J15" s="1" t="s">
        <v>182</v>
      </c>
      <c r="K15" s="1"/>
      <c r="L15" s="1"/>
      <c r="M15" s="1"/>
      <c r="N15" s="1"/>
    </row>
    <row r="16" spans="1:15" s="24" customFormat="1" ht="30" customHeight="1" x14ac:dyDescent="0.3">
      <c r="B16" s="62"/>
      <c r="C16" s="62"/>
      <c r="J16" s="1"/>
      <c r="K16" s="1"/>
      <c r="L16" s="1"/>
      <c r="M16" s="1"/>
      <c r="N16" s="1"/>
    </row>
    <row r="17" spans="2:14" s="24" customFormat="1" ht="30" customHeight="1" x14ac:dyDescent="0.3">
      <c r="B17" s="62"/>
      <c r="C17" s="62"/>
      <c r="J17" s="1"/>
      <c r="K17" s="1"/>
      <c r="L17" s="1"/>
      <c r="M17" s="1"/>
      <c r="N17" s="1"/>
    </row>
    <row r="18" spans="2:14" s="24" customFormat="1" ht="30" customHeight="1" x14ac:dyDescent="0.3">
      <c r="B18" s="62" t="s">
        <v>34</v>
      </c>
      <c r="C18" s="62"/>
      <c r="I18" s="64" t="s">
        <v>35</v>
      </c>
      <c r="J18" s="36" t="s">
        <v>183</v>
      </c>
      <c r="K18" s="36"/>
      <c r="L18" s="36"/>
      <c r="M18" s="36"/>
      <c r="N18" s="3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workbookViewId="0">
      <selection activeCell="E5" sqref="E5:E15"/>
    </sheetView>
  </sheetViews>
  <sheetFormatPr baseColWidth="10" defaultRowHeight="12.75" x14ac:dyDescent="0.2"/>
  <cols>
    <col min="1" max="1" width="8.5703125" style="1"/>
    <col min="2" max="2" width="28.5703125" style="1"/>
    <col min="3" max="3" width="10.28515625" style="1"/>
    <col min="4" max="4" width="10.85546875" style="1"/>
    <col min="5" max="5" width="5.7109375" style="1"/>
    <col min="6" max="6" width="7.7109375" style="1"/>
    <col min="7" max="7" width="11.5703125" style="1"/>
    <col min="8" max="8" width="0" style="1" hidden="1"/>
    <col min="9" max="9" width="9.85546875" style="1"/>
    <col min="10" max="10" width="0" style="1" hidden="1"/>
    <col min="11" max="13" width="10.5703125" style="1"/>
    <col min="14" max="14" width="11" style="1"/>
    <col min="15" max="15" width="30.7109375" style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6" ht="36.7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142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6" s="24" customFormat="1" ht="33" customHeight="1" thickTop="1" x14ac:dyDescent="0.3">
      <c r="A6" s="115" t="s">
        <v>184</v>
      </c>
      <c r="B6" s="8" t="s">
        <v>185</v>
      </c>
      <c r="C6" s="8"/>
      <c r="D6" s="80"/>
      <c r="E6" s="80"/>
      <c r="F6" s="80"/>
      <c r="G6" s="81"/>
      <c r="H6" s="81"/>
      <c r="I6" s="81"/>
      <c r="J6" s="81"/>
      <c r="K6" s="81"/>
      <c r="L6" s="132"/>
      <c r="M6" s="132"/>
      <c r="N6" s="132"/>
      <c r="O6" s="133"/>
    </row>
    <row r="7" spans="1:16" s="24" customFormat="1" ht="33" customHeight="1" x14ac:dyDescent="0.3">
      <c r="A7" s="87" t="s">
        <v>184</v>
      </c>
      <c r="B7" s="44" t="s">
        <v>186</v>
      </c>
      <c r="C7" s="17" t="s">
        <v>187</v>
      </c>
      <c r="D7" s="17" t="s">
        <v>188</v>
      </c>
      <c r="E7" s="48">
        <v>16</v>
      </c>
      <c r="F7" s="49">
        <v>635</v>
      </c>
      <c r="G7" s="50">
        <f t="shared" ref="G7:G14" si="0">E7*F7</f>
        <v>10160</v>
      </c>
      <c r="H7" s="50">
        <v>101</v>
      </c>
      <c r="I7" s="50">
        <f>E7*H7</f>
        <v>1616</v>
      </c>
      <c r="J7" s="50">
        <v>0</v>
      </c>
      <c r="K7" s="50">
        <v>0</v>
      </c>
      <c r="L7" s="50">
        <v>0</v>
      </c>
      <c r="M7" s="50">
        <v>2381</v>
      </c>
      <c r="N7" s="50">
        <f t="shared" ref="N7:N14" si="1">+G7-I7+K7-L7+M7</f>
        <v>10925</v>
      </c>
      <c r="O7" s="287" t="s">
        <v>39</v>
      </c>
    </row>
    <row r="8" spans="1:16" s="24" customFormat="1" ht="33" customHeight="1" x14ac:dyDescent="0.3">
      <c r="A8" s="87" t="s">
        <v>184</v>
      </c>
      <c r="B8" s="44" t="s">
        <v>189</v>
      </c>
      <c r="C8" s="17" t="s">
        <v>187</v>
      </c>
      <c r="D8" s="17" t="s">
        <v>190</v>
      </c>
      <c r="E8" s="48">
        <v>15</v>
      </c>
      <c r="F8" s="49">
        <v>380</v>
      </c>
      <c r="G8" s="50">
        <f t="shared" si="0"/>
        <v>5700</v>
      </c>
      <c r="H8" s="51">
        <v>45</v>
      </c>
      <c r="I8" s="50">
        <f>E8*H8</f>
        <v>675</v>
      </c>
      <c r="J8" s="50">
        <v>0</v>
      </c>
      <c r="K8" s="50">
        <v>0</v>
      </c>
      <c r="L8" s="50">
        <v>0</v>
      </c>
      <c r="M8" s="50">
        <f>+F8*15*0.25</f>
        <v>1425</v>
      </c>
      <c r="N8" s="50">
        <f t="shared" si="1"/>
        <v>6450</v>
      </c>
      <c r="O8" s="287" t="s">
        <v>39</v>
      </c>
    </row>
    <row r="9" spans="1:16" s="24" customFormat="1" ht="33" customHeight="1" x14ac:dyDescent="0.3">
      <c r="A9" s="87" t="s">
        <v>184</v>
      </c>
      <c r="B9" s="44" t="s">
        <v>191</v>
      </c>
      <c r="C9" s="17" t="s">
        <v>187</v>
      </c>
      <c r="D9" s="17" t="s">
        <v>192</v>
      </c>
      <c r="E9" s="48">
        <v>16</v>
      </c>
      <c r="F9" s="49">
        <v>316</v>
      </c>
      <c r="G9" s="50">
        <f t="shared" si="0"/>
        <v>5056</v>
      </c>
      <c r="H9" s="50">
        <v>32</v>
      </c>
      <c r="I9" s="50">
        <f>E9*H9</f>
        <v>512</v>
      </c>
      <c r="J9" s="50">
        <v>0</v>
      </c>
      <c r="K9" s="50">
        <v>0</v>
      </c>
      <c r="L9" s="50">
        <v>310</v>
      </c>
      <c r="M9" s="50">
        <f>+F9*15*0.25</f>
        <v>1185</v>
      </c>
      <c r="N9" s="50">
        <f t="shared" si="1"/>
        <v>5419</v>
      </c>
      <c r="O9" s="287" t="s">
        <v>39</v>
      </c>
      <c r="P9" s="63"/>
    </row>
    <row r="10" spans="1:16" s="24" customFormat="1" ht="33" customHeight="1" x14ac:dyDescent="0.3">
      <c r="A10" s="87" t="s">
        <v>184</v>
      </c>
      <c r="B10" s="44" t="s">
        <v>193</v>
      </c>
      <c r="C10" s="17" t="s">
        <v>187</v>
      </c>
      <c r="D10" s="17" t="s">
        <v>194</v>
      </c>
      <c r="E10" s="48">
        <v>16</v>
      </c>
      <c r="F10" s="49">
        <v>226</v>
      </c>
      <c r="G10" s="50">
        <f t="shared" si="0"/>
        <v>3616</v>
      </c>
      <c r="H10" s="50">
        <v>9</v>
      </c>
      <c r="I10" s="50">
        <f>E10*H10</f>
        <v>144</v>
      </c>
      <c r="J10" s="50">
        <v>0</v>
      </c>
      <c r="K10" s="50">
        <v>0</v>
      </c>
      <c r="L10" s="50">
        <v>0</v>
      </c>
      <c r="M10" s="50">
        <v>848</v>
      </c>
      <c r="N10" s="50">
        <f t="shared" si="1"/>
        <v>4320</v>
      </c>
      <c r="O10" s="287" t="s">
        <v>39</v>
      </c>
      <c r="P10" s="63"/>
    </row>
    <row r="11" spans="1:16" s="24" customFormat="1" ht="33" customHeight="1" x14ac:dyDescent="0.3">
      <c r="A11" s="87" t="s">
        <v>184</v>
      </c>
      <c r="B11" s="44" t="s">
        <v>195</v>
      </c>
      <c r="C11" s="17" t="s">
        <v>187</v>
      </c>
      <c r="D11" s="17" t="s">
        <v>196</v>
      </c>
      <c r="E11" s="48">
        <v>16</v>
      </c>
      <c r="F11" s="49">
        <v>380</v>
      </c>
      <c r="G11" s="50">
        <f t="shared" si="0"/>
        <v>6080</v>
      </c>
      <c r="H11" s="51">
        <v>45</v>
      </c>
      <c r="I11" s="50">
        <f>E11*H11</f>
        <v>720</v>
      </c>
      <c r="J11" s="50">
        <v>0</v>
      </c>
      <c r="K11" s="50">
        <v>0</v>
      </c>
      <c r="L11" s="50">
        <v>318</v>
      </c>
      <c r="M11" s="50">
        <f>+F11*15*0.25</f>
        <v>1425</v>
      </c>
      <c r="N11" s="50">
        <f t="shared" si="1"/>
        <v>6467</v>
      </c>
      <c r="O11" s="287" t="s">
        <v>39</v>
      </c>
    </row>
    <row r="12" spans="1:16" s="24" customFormat="1" ht="33" customHeight="1" x14ac:dyDescent="0.3">
      <c r="A12" s="44" t="s">
        <v>184</v>
      </c>
      <c r="B12" s="69" t="s">
        <v>197</v>
      </c>
      <c r="C12" s="134" t="s">
        <v>187</v>
      </c>
      <c r="D12" s="135" t="s">
        <v>64</v>
      </c>
      <c r="E12" s="48">
        <v>16</v>
      </c>
      <c r="F12" s="56">
        <v>206</v>
      </c>
      <c r="G12" s="50">
        <f t="shared" si="0"/>
        <v>3296</v>
      </c>
      <c r="H12" s="50">
        <v>6</v>
      </c>
      <c r="I12" s="50">
        <f>H12*E12</f>
        <v>96</v>
      </c>
      <c r="J12" s="52">
        <v>0</v>
      </c>
      <c r="K12" s="52">
        <f>+E12*J12</f>
        <v>0</v>
      </c>
      <c r="L12" s="52">
        <v>142</v>
      </c>
      <c r="M12" s="50">
        <v>773</v>
      </c>
      <c r="N12" s="50">
        <f t="shared" si="1"/>
        <v>3831</v>
      </c>
      <c r="O12" s="48" t="s">
        <v>87</v>
      </c>
    </row>
    <row r="13" spans="1:16" s="24" customFormat="1" ht="33" customHeight="1" x14ac:dyDescent="0.3">
      <c r="A13" s="87" t="s">
        <v>184</v>
      </c>
      <c r="B13" s="44" t="s">
        <v>198</v>
      </c>
      <c r="C13" s="17" t="s">
        <v>187</v>
      </c>
      <c r="D13" s="85" t="s">
        <v>199</v>
      </c>
      <c r="E13" s="48">
        <v>16</v>
      </c>
      <c r="F13" s="49">
        <v>144</v>
      </c>
      <c r="G13" s="50">
        <f t="shared" si="0"/>
        <v>2304</v>
      </c>
      <c r="H13" s="50">
        <v>0</v>
      </c>
      <c r="I13" s="50">
        <f>E13*H13</f>
        <v>0</v>
      </c>
      <c r="J13" s="51">
        <v>4</v>
      </c>
      <c r="K13" s="50">
        <f>+E13*J13</f>
        <v>64</v>
      </c>
      <c r="L13" s="50">
        <v>0</v>
      </c>
      <c r="M13" s="50">
        <f>+F13*15*0.25</f>
        <v>540</v>
      </c>
      <c r="N13" s="50">
        <f t="shared" si="1"/>
        <v>2908</v>
      </c>
      <c r="O13" s="287" t="s">
        <v>39</v>
      </c>
      <c r="P13" s="63"/>
    </row>
    <row r="14" spans="1:16" s="24" customFormat="1" ht="33" customHeight="1" thickBot="1" x14ac:dyDescent="0.35">
      <c r="A14" s="87" t="s">
        <v>184</v>
      </c>
      <c r="B14" s="44" t="s">
        <v>200</v>
      </c>
      <c r="C14" s="17" t="s">
        <v>187</v>
      </c>
      <c r="D14" s="85" t="s">
        <v>199</v>
      </c>
      <c r="E14" s="48">
        <v>16</v>
      </c>
      <c r="F14" s="49">
        <v>144</v>
      </c>
      <c r="G14" s="280">
        <f t="shared" si="0"/>
        <v>2304</v>
      </c>
      <c r="H14" s="280">
        <v>0</v>
      </c>
      <c r="I14" s="280">
        <f>E14*H14</f>
        <v>0</v>
      </c>
      <c r="J14" s="285">
        <v>4</v>
      </c>
      <c r="K14" s="280">
        <f>+E14*J14</f>
        <v>64</v>
      </c>
      <c r="L14" s="280">
        <v>0</v>
      </c>
      <c r="M14" s="280">
        <f>+F14*15*0.25</f>
        <v>540</v>
      </c>
      <c r="N14" s="280">
        <f t="shared" si="1"/>
        <v>2908</v>
      </c>
      <c r="O14" s="287" t="s">
        <v>39</v>
      </c>
    </row>
    <row r="15" spans="1:16" s="24" customFormat="1" ht="33" customHeight="1" thickTop="1" thickBot="1" x14ac:dyDescent="0.35">
      <c r="A15" s="136"/>
      <c r="B15" s="89" t="s">
        <v>16</v>
      </c>
      <c r="C15" s="89"/>
      <c r="D15" s="89"/>
      <c r="E15" s="89"/>
      <c r="F15" s="126"/>
      <c r="G15" s="126">
        <f>SUM(G7:G14)</f>
        <v>38516</v>
      </c>
      <c r="H15" s="126">
        <f>SUM(H9:H14)</f>
        <v>92</v>
      </c>
      <c r="I15" s="126">
        <f t="shared" ref="I15:N15" si="2">SUM(I7:I14)</f>
        <v>3763</v>
      </c>
      <c r="J15" s="126">
        <f t="shared" si="2"/>
        <v>8</v>
      </c>
      <c r="K15" s="126">
        <f t="shared" si="2"/>
        <v>128</v>
      </c>
      <c r="L15" s="126">
        <f t="shared" si="2"/>
        <v>770</v>
      </c>
      <c r="M15" s="126">
        <f t="shared" si="2"/>
        <v>9117</v>
      </c>
      <c r="N15" s="126">
        <f t="shared" si="2"/>
        <v>43228</v>
      </c>
      <c r="O15" s="288"/>
    </row>
    <row r="16" spans="1:16" s="24" customFormat="1" ht="22.5" customHeight="1" thickTop="1" x14ac:dyDescent="0.3">
      <c r="B16" s="62" t="s">
        <v>32</v>
      </c>
      <c r="C16" s="62"/>
      <c r="G16" s="63"/>
      <c r="H16" s="63"/>
      <c r="I16" s="24" t="s">
        <v>33</v>
      </c>
    </row>
    <row r="17" spans="2:14" s="24" customFormat="1" ht="21.75" customHeight="1" x14ac:dyDescent="0.3">
      <c r="B17" s="62"/>
      <c r="C17" s="62"/>
    </row>
    <row r="18" spans="2:14" s="24" customFormat="1" ht="22.5" customHeight="1" x14ac:dyDescent="0.3">
      <c r="B18" s="62"/>
      <c r="C18" s="62"/>
    </row>
    <row r="19" spans="2:14" ht="14.45" customHeight="1" x14ac:dyDescent="0.3">
      <c r="B19" s="62" t="s">
        <v>34</v>
      </c>
      <c r="C19" s="62"/>
      <c r="D19" s="24"/>
      <c r="E19" s="24"/>
      <c r="F19" s="24"/>
      <c r="G19" s="24"/>
      <c r="H19" s="24"/>
      <c r="I19" s="64" t="s">
        <v>35</v>
      </c>
      <c r="J19" s="95"/>
      <c r="K19" s="95"/>
      <c r="L19" s="95"/>
      <c r="M19" s="95"/>
      <c r="N19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4" workbookViewId="0">
      <selection activeCell="E5" sqref="E5:E15"/>
    </sheetView>
  </sheetViews>
  <sheetFormatPr baseColWidth="10" defaultRowHeight="12.75" x14ac:dyDescent="0.2"/>
  <cols>
    <col min="1" max="1" width="9.7109375" style="1"/>
    <col min="2" max="2" width="30" style="1"/>
    <col min="3" max="3" width="11.5703125" style="1"/>
    <col min="4" max="4" width="11.28515625" style="1"/>
    <col min="5" max="5" width="5.7109375" style="1"/>
    <col min="6" max="6" width="7.7109375" style="1"/>
    <col min="7" max="7" width="10.28515625" style="1"/>
    <col min="8" max="8" width="0" style="1" hidden="1"/>
    <col min="9" max="9" width="9.5703125" style="1"/>
    <col min="10" max="10" width="0" style="1" hidden="1"/>
    <col min="11" max="12" width="7" style="1"/>
    <col min="13" max="13" width="9.7109375" style="1"/>
    <col min="14" max="14" width="11" style="1"/>
    <col min="15" max="15" width="25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1.9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113"/>
      <c r="K5" s="39" t="s">
        <v>13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.6" customHeight="1" thickTop="1" x14ac:dyDescent="0.3">
      <c r="A6" s="137" t="s">
        <v>184</v>
      </c>
      <c r="B6" s="116" t="s">
        <v>185</v>
      </c>
      <c r="C6" s="116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.6" customHeight="1" x14ac:dyDescent="0.3">
      <c r="A7" s="87" t="s">
        <v>184</v>
      </c>
      <c r="B7" s="44" t="s">
        <v>201</v>
      </c>
      <c r="C7" s="17" t="s">
        <v>202</v>
      </c>
      <c r="D7" s="85" t="s">
        <v>203</v>
      </c>
      <c r="E7" s="48">
        <v>16</v>
      </c>
      <c r="F7" s="49">
        <v>297</v>
      </c>
      <c r="G7" s="50">
        <f t="shared" ref="G7:G12" si="0">E7*F7</f>
        <v>4752</v>
      </c>
      <c r="H7" s="51">
        <v>30</v>
      </c>
      <c r="I7" s="50">
        <f t="shared" ref="I7:I12" si="1">E7*H7</f>
        <v>480</v>
      </c>
      <c r="J7" s="52"/>
      <c r="K7" s="52">
        <v>0</v>
      </c>
      <c r="L7" s="52">
        <v>0</v>
      </c>
      <c r="M7" s="52">
        <v>1114</v>
      </c>
      <c r="N7" s="50">
        <f t="shared" ref="N7:N14" si="2">+G7-I7+K7-L7+M7</f>
        <v>5386</v>
      </c>
      <c r="O7" s="289" t="s">
        <v>87</v>
      </c>
    </row>
    <row r="8" spans="1:15" s="24" customFormat="1" ht="30" customHeight="1" x14ac:dyDescent="0.3">
      <c r="A8" s="87" t="s">
        <v>184</v>
      </c>
      <c r="B8" s="44" t="s">
        <v>204</v>
      </c>
      <c r="C8" s="17" t="s">
        <v>202</v>
      </c>
      <c r="D8" s="85" t="s">
        <v>194</v>
      </c>
      <c r="E8" s="48">
        <v>16</v>
      </c>
      <c r="F8" s="49">
        <v>240</v>
      </c>
      <c r="G8" s="50">
        <f t="shared" si="0"/>
        <v>3840</v>
      </c>
      <c r="H8" s="51">
        <v>12</v>
      </c>
      <c r="I8" s="50">
        <f t="shared" si="1"/>
        <v>192</v>
      </c>
      <c r="J8" s="52"/>
      <c r="K8" s="52">
        <v>0</v>
      </c>
      <c r="L8" s="52">
        <v>190</v>
      </c>
      <c r="M8" s="52">
        <f>+F8*15*0.25</f>
        <v>900</v>
      </c>
      <c r="N8" s="50">
        <f t="shared" si="2"/>
        <v>4358</v>
      </c>
      <c r="O8" s="289" t="s">
        <v>87</v>
      </c>
    </row>
    <row r="9" spans="1:15" s="24" customFormat="1" ht="30" customHeight="1" x14ac:dyDescent="0.3">
      <c r="A9" s="87" t="s">
        <v>184</v>
      </c>
      <c r="B9" s="44" t="s">
        <v>205</v>
      </c>
      <c r="C9" s="17" t="s">
        <v>202</v>
      </c>
      <c r="D9" s="85" t="s">
        <v>64</v>
      </c>
      <c r="E9" s="48">
        <v>16</v>
      </c>
      <c r="F9" s="49">
        <v>188</v>
      </c>
      <c r="G9" s="50">
        <f t="shared" si="0"/>
        <v>3008</v>
      </c>
      <c r="H9" s="50">
        <v>4</v>
      </c>
      <c r="I9" s="50">
        <f t="shared" si="1"/>
        <v>64</v>
      </c>
      <c r="J9" s="50">
        <v>0</v>
      </c>
      <c r="K9" s="52">
        <f>+E9*J9</f>
        <v>0</v>
      </c>
      <c r="L9" s="52">
        <v>142</v>
      </c>
      <c r="M9" s="52">
        <f>+F9*15*0.25</f>
        <v>705</v>
      </c>
      <c r="N9" s="50">
        <f t="shared" si="2"/>
        <v>3507</v>
      </c>
      <c r="O9" s="287" t="s">
        <v>87</v>
      </c>
    </row>
    <row r="10" spans="1:15" s="24" customFormat="1" ht="30" customHeight="1" x14ac:dyDescent="0.3">
      <c r="A10" s="87" t="s">
        <v>184</v>
      </c>
      <c r="B10" s="44" t="s">
        <v>206</v>
      </c>
      <c r="C10" s="85" t="s">
        <v>207</v>
      </c>
      <c r="D10" s="85" t="s">
        <v>203</v>
      </c>
      <c r="E10" s="48">
        <v>16</v>
      </c>
      <c r="F10" s="49">
        <v>422</v>
      </c>
      <c r="G10" s="50">
        <f t="shared" si="0"/>
        <v>6752</v>
      </c>
      <c r="H10" s="50">
        <v>54</v>
      </c>
      <c r="I10" s="50">
        <f t="shared" si="1"/>
        <v>864</v>
      </c>
      <c r="J10" s="50"/>
      <c r="K10" s="50">
        <v>0</v>
      </c>
      <c r="L10" s="50">
        <v>318</v>
      </c>
      <c r="M10" s="52">
        <v>1583</v>
      </c>
      <c r="N10" s="50">
        <f t="shared" si="2"/>
        <v>7153</v>
      </c>
      <c r="O10" s="287" t="s">
        <v>87</v>
      </c>
    </row>
    <row r="11" spans="1:15" s="24" customFormat="1" ht="30" customHeight="1" x14ac:dyDescent="0.3">
      <c r="A11" s="87" t="s">
        <v>208</v>
      </c>
      <c r="B11" s="138" t="s">
        <v>209</v>
      </c>
      <c r="C11" s="17" t="s">
        <v>207</v>
      </c>
      <c r="D11" s="108" t="s">
        <v>210</v>
      </c>
      <c r="E11" s="48">
        <v>16</v>
      </c>
      <c r="F11" s="49">
        <v>226</v>
      </c>
      <c r="G11" s="50">
        <f t="shared" si="0"/>
        <v>3616</v>
      </c>
      <c r="H11" s="50">
        <v>9</v>
      </c>
      <c r="I11" s="50">
        <f t="shared" si="1"/>
        <v>144</v>
      </c>
      <c r="J11" s="50"/>
      <c r="K11" s="139">
        <v>0</v>
      </c>
      <c r="L11" s="139">
        <v>155</v>
      </c>
      <c r="M11" s="52">
        <v>848</v>
      </c>
      <c r="N11" s="50">
        <f t="shared" si="2"/>
        <v>4165</v>
      </c>
      <c r="O11" s="287" t="s">
        <v>87</v>
      </c>
    </row>
    <row r="12" spans="1:15" s="24" customFormat="1" ht="30" customHeight="1" x14ac:dyDescent="0.3">
      <c r="A12" s="87" t="s">
        <v>184</v>
      </c>
      <c r="B12" s="44" t="s">
        <v>211</v>
      </c>
      <c r="C12" s="85" t="s">
        <v>207</v>
      </c>
      <c r="D12" s="85" t="s">
        <v>64</v>
      </c>
      <c r="E12" s="48">
        <v>16</v>
      </c>
      <c r="F12" s="49">
        <v>188</v>
      </c>
      <c r="G12" s="50">
        <f t="shared" si="0"/>
        <v>3008</v>
      </c>
      <c r="H12" s="50">
        <v>4</v>
      </c>
      <c r="I12" s="50">
        <f t="shared" si="1"/>
        <v>64</v>
      </c>
      <c r="J12" s="50"/>
      <c r="K12" s="50">
        <v>0</v>
      </c>
      <c r="L12" s="50">
        <v>0</v>
      </c>
      <c r="M12" s="52">
        <v>600</v>
      </c>
      <c r="N12" s="50">
        <f t="shared" si="2"/>
        <v>3544</v>
      </c>
      <c r="O12" s="287" t="s">
        <v>87</v>
      </c>
    </row>
    <row r="13" spans="1:15" s="24" customFormat="1" ht="30" customHeight="1" x14ac:dyDescent="0.3">
      <c r="A13" s="87" t="s">
        <v>184</v>
      </c>
      <c r="B13" s="44" t="s">
        <v>212</v>
      </c>
      <c r="C13" s="85" t="s">
        <v>207</v>
      </c>
      <c r="D13" s="85" t="s">
        <v>64</v>
      </c>
      <c r="E13" s="48">
        <v>16</v>
      </c>
      <c r="F13" s="56">
        <v>168</v>
      </c>
      <c r="G13" s="52">
        <v>2515</v>
      </c>
      <c r="H13" s="86">
        <v>1</v>
      </c>
      <c r="I13" s="52">
        <f>+E13*H13</f>
        <v>16</v>
      </c>
      <c r="J13" s="86">
        <v>0</v>
      </c>
      <c r="K13" s="52">
        <f>+E13*J13</f>
        <v>0</v>
      </c>
      <c r="L13" s="52">
        <v>0</v>
      </c>
      <c r="M13" s="52">
        <f>+F13*15*0.25/2</f>
        <v>315</v>
      </c>
      <c r="N13" s="50">
        <f t="shared" si="2"/>
        <v>2814</v>
      </c>
      <c r="O13" s="287" t="s">
        <v>87</v>
      </c>
    </row>
    <row r="14" spans="1:15" s="24" customFormat="1" ht="30" customHeight="1" thickBot="1" x14ac:dyDescent="0.35">
      <c r="A14" s="87" t="s">
        <v>184</v>
      </c>
      <c r="B14" s="44" t="s">
        <v>213</v>
      </c>
      <c r="C14" s="85" t="s">
        <v>207</v>
      </c>
      <c r="D14" s="85" t="s">
        <v>109</v>
      </c>
      <c r="E14" s="48">
        <v>15</v>
      </c>
      <c r="F14" s="49">
        <v>164</v>
      </c>
      <c r="G14" s="280">
        <f>E14*F14</f>
        <v>2460</v>
      </c>
      <c r="H14" s="280">
        <v>1</v>
      </c>
      <c r="I14" s="280">
        <f>E14*H14</f>
        <v>15</v>
      </c>
      <c r="J14" s="285">
        <v>0</v>
      </c>
      <c r="K14" s="280">
        <f>+E14*J14</f>
        <v>0</v>
      </c>
      <c r="L14" s="280">
        <v>122</v>
      </c>
      <c r="M14" s="280">
        <f>+F14*15*0.25</f>
        <v>615</v>
      </c>
      <c r="N14" s="280">
        <f t="shared" si="2"/>
        <v>2938</v>
      </c>
      <c r="O14" s="287" t="s">
        <v>87</v>
      </c>
    </row>
    <row r="15" spans="1:15" s="24" customFormat="1" ht="30" customHeight="1" thickTop="1" thickBot="1" x14ac:dyDescent="0.35">
      <c r="A15" s="123"/>
      <c r="B15" s="89" t="s">
        <v>16</v>
      </c>
      <c r="C15" s="89"/>
      <c r="D15" s="89"/>
      <c r="E15" s="89"/>
      <c r="F15" s="126"/>
      <c r="G15" s="126">
        <f t="shared" ref="G15:N15" si="3">SUM(G7:G14)</f>
        <v>29951</v>
      </c>
      <c r="H15" s="126">
        <f t="shared" si="3"/>
        <v>115</v>
      </c>
      <c r="I15" s="126">
        <f t="shared" si="3"/>
        <v>1839</v>
      </c>
      <c r="J15" s="126">
        <f t="shared" si="3"/>
        <v>0</v>
      </c>
      <c r="K15" s="126">
        <f t="shared" si="3"/>
        <v>0</v>
      </c>
      <c r="L15" s="126">
        <f t="shared" si="3"/>
        <v>927</v>
      </c>
      <c r="M15" s="126">
        <f t="shared" si="3"/>
        <v>6680</v>
      </c>
      <c r="N15" s="126">
        <f t="shared" si="3"/>
        <v>33865</v>
      </c>
      <c r="O15" s="94"/>
    </row>
    <row r="16" spans="1:15" s="24" customFormat="1" ht="22.5" customHeight="1" thickTop="1" x14ac:dyDescent="0.3">
      <c r="A16" s="1"/>
    </row>
    <row r="17" spans="2:14" s="24" customFormat="1" ht="22.5" customHeight="1" x14ac:dyDescent="0.3">
      <c r="B17" s="62" t="s">
        <v>32</v>
      </c>
      <c r="C17" s="62"/>
      <c r="G17" s="63"/>
      <c r="H17" s="63"/>
      <c r="I17" s="24" t="s">
        <v>33</v>
      </c>
    </row>
    <row r="18" spans="2:14" s="24" customFormat="1" ht="22.5" customHeight="1" x14ac:dyDescent="0.3">
      <c r="B18" s="62"/>
      <c r="C18" s="62"/>
    </row>
    <row r="19" spans="2:14" s="24" customFormat="1" ht="21.75" customHeight="1" x14ac:dyDescent="0.3">
      <c r="B19" s="62"/>
      <c r="C19" s="62"/>
    </row>
    <row r="20" spans="2:14" s="24" customFormat="1" ht="22.5" customHeight="1" x14ac:dyDescent="0.3">
      <c r="B20" s="62" t="s">
        <v>34</v>
      </c>
      <c r="C20" s="62"/>
      <c r="I20" s="64" t="s">
        <v>35</v>
      </c>
      <c r="J20" s="141"/>
      <c r="K20" s="141"/>
      <c r="L20" s="141"/>
      <c r="M20" s="141"/>
      <c r="N20" s="141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workbookViewId="0">
      <selection activeCell="E6" sqref="E6:E18"/>
    </sheetView>
  </sheetViews>
  <sheetFormatPr baseColWidth="10" defaultRowHeight="12.75" x14ac:dyDescent="0.2"/>
  <cols>
    <col min="1" max="1" width="8.7109375" style="1"/>
    <col min="2" max="2" width="28.7109375" style="1"/>
    <col min="3" max="3" width="12.7109375" style="1"/>
    <col min="4" max="4" width="17" style="1"/>
    <col min="5" max="5" width="5.7109375" style="1"/>
    <col min="6" max="6" width="7.7109375" style="1"/>
    <col min="7" max="7" width="10.140625" style="1"/>
    <col min="8" max="8" width="0" style="1" hidden="1"/>
    <col min="9" max="9" width="10.28515625" style="1"/>
    <col min="10" max="10" width="0.140625" style="1"/>
    <col min="11" max="13" width="9.85546875" style="1"/>
    <col min="14" max="14" width="11" style="1"/>
    <col min="15" max="15" width="29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" customHeight="1" x14ac:dyDescent="0.25">
      <c r="A4" s="294" t="s">
        <v>478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</row>
    <row r="5" spans="1:15" s="2" customFormat="1" ht="18.600000000000001" customHeight="1" thickBot="1" x14ac:dyDescent="0.3"/>
    <row r="6" spans="1:15" ht="30" customHeight="1" thickTop="1" thickBot="1" x14ac:dyDescent="0.3">
      <c r="A6" s="111" t="s">
        <v>4</v>
      </c>
      <c r="B6" s="112" t="s">
        <v>5</v>
      </c>
      <c r="C6" s="112" t="s">
        <v>6</v>
      </c>
      <c r="D6" s="112" t="s">
        <v>7</v>
      </c>
      <c r="E6" s="113" t="s">
        <v>8</v>
      </c>
      <c r="F6" s="113" t="s">
        <v>9</v>
      </c>
      <c r="G6" s="113" t="s">
        <v>10</v>
      </c>
      <c r="H6" s="113" t="s">
        <v>11</v>
      </c>
      <c r="I6" s="113" t="s">
        <v>12</v>
      </c>
      <c r="J6" s="113"/>
      <c r="K6" s="39" t="s">
        <v>13</v>
      </c>
      <c r="L6" s="39" t="s">
        <v>14</v>
      </c>
      <c r="M6" s="39" t="s">
        <v>15</v>
      </c>
      <c r="N6" s="113" t="s">
        <v>16</v>
      </c>
      <c r="O6" s="114" t="s">
        <v>17</v>
      </c>
    </row>
    <row r="7" spans="1:15" s="24" customFormat="1" ht="30" customHeight="1" thickTop="1" x14ac:dyDescent="0.3">
      <c r="A7" s="128" t="s">
        <v>214</v>
      </c>
      <c r="B7" s="8" t="s">
        <v>215</v>
      </c>
      <c r="C7" s="8"/>
      <c r="D7" s="80"/>
      <c r="E7" s="80"/>
      <c r="F7" s="80"/>
      <c r="G7" s="81"/>
      <c r="H7" s="81"/>
      <c r="I7" s="81"/>
      <c r="J7" s="81"/>
      <c r="K7" s="81"/>
      <c r="L7" s="81"/>
      <c r="M7" s="81"/>
      <c r="N7" s="81"/>
      <c r="O7" s="82"/>
    </row>
    <row r="8" spans="1:15" s="24" customFormat="1" ht="30" customHeight="1" x14ac:dyDescent="0.3">
      <c r="A8" s="128" t="s">
        <v>214</v>
      </c>
      <c r="B8" s="142" t="s">
        <v>216</v>
      </c>
      <c r="C8" s="142"/>
      <c r="D8" s="47"/>
      <c r="E8" s="47"/>
      <c r="F8" s="47"/>
      <c r="G8" s="50"/>
      <c r="H8" s="50"/>
      <c r="I8" s="50"/>
      <c r="J8" s="50"/>
      <c r="K8" s="50"/>
      <c r="L8" s="50"/>
      <c r="M8" s="50"/>
      <c r="N8" s="50"/>
      <c r="O8" s="84"/>
    </row>
    <row r="9" spans="1:15" s="24" customFormat="1" ht="30" customHeight="1" x14ac:dyDescent="0.3">
      <c r="A9" s="87" t="s">
        <v>214</v>
      </c>
      <c r="B9" s="44" t="s">
        <v>217</v>
      </c>
      <c r="C9" s="85" t="s">
        <v>215</v>
      </c>
      <c r="D9" s="85" t="s">
        <v>218</v>
      </c>
      <c r="E9" s="48">
        <v>16</v>
      </c>
      <c r="F9" s="49">
        <v>458</v>
      </c>
      <c r="G9" s="50">
        <f t="shared" ref="G9:G16" si="0">E9*F9</f>
        <v>7328</v>
      </c>
      <c r="H9" s="50">
        <v>58</v>
      </c>
      <c r="I9" s="50">
        <f t="shared" ref="I9:I16" si="1">E9*H9</f>
        <v>928</v>
      </c>
      <c r="J9" s="50"/>
      <c r="K9" s="139">
        <v>0</v>
      </c>
      <c r="L9" s="139">
        <v>0</v>
      </c>
      <c r="M9" s="139">
        <v>1718</v>
      </c>
      <c r="N9" s="50">
        <f t="shared" ref="N9:N17" si="2">+G9-I9+K9-L9+M9</f>
        <v>8118</v>
      </c>
      <c r="O9" s="84" t="s">
        <v>39</v>
      </c>
    </row>
    <row r="10" spans="1:15" s="24" customFormat="1" ht="30" customHeight="1" x14ac:dyDescent="0.3">
      <c r="A10" s="87" t="s">
        <v>214</v>
      </c>
      <c r="B10" s="44" t="s">
        <v>219</v>
      </c>
      <c r="C10" s="85" t="s">
        <v>215</v>
      </c>
      <c r="D10" s="85" t="s">
        <v>220</v>
      </c>
      <c r="E10" s="48">
        <v>16</v>
      </c>
      <c r="F10" s="49">
        <v>380</v>
      </c>
      <c r="G10" s="50">
        <f t="shared" si="0"/>
        <v>6080</v>
      </c>
      <c r="H10" s="50">
        <v>46</v>
      </c>
      <c r="I10" s="50">
        <f t="shared" si="1"/>
        <v>736</v>
      </c>
      <c r="J10" s="50"/>
      <c r="K10" s="139">
        <v>0</v>
      </c>
      <c r="L10" s="139">
        <v>0</v>
      </c>
      <c r="M10" s="139">
        <f>+F10*15*0.25</f>
        <v>1425</v>
      </c>
      <c r="N10" s="50">
        <f t="shared" si="2"/>
        <v>6769</v>
      </c>
      <c r="O10" s="84" t="s">
        <v>39</v>
      </c>
    </row>
    <row r="11" spans="1:15" s="24" customFormat="1" ht="30" customHeight="1" x14ac:dyDescent="0.3">
      <c r="A11" s="87" t="s">
        <v>214</v>
      </c>
      <c r="B11" s="44" t="s">
        <v>221</v>
      </c>
      <c r="C11" s="85" t="s">
        <v>215</v>
      </c>
      <c r="D11" s="85" t="s">
        <v>222</v>
      </c>
      <c r="E11" s="48">
        <v>16</v>
      </c>
      <c r="F11" s="49">
        <v>295</v>
      </c>
      <c r="G11" s="50">
        <f t="shared" si="0"/>
        <v>4720</v>
      </c>
      <c r="H11" s="50">
        <v>28</v>
      </c>
      <c r="I11" s="50">
        <f t="shared" si="1"/>
        <v>448</v>
      </c>
      <c r="J11" s="50"/>
      <c r="K11" s="139">
        <v>0</v>
      </c>
      <c r="L11" s="139">
        <v>0</v>
      </c>
      <c r="M11" s="139">
        <v>1107</v>
      </c>
      <c r="N11" s="50">
        <f t="shared" si="2"/>
        <v>5379</v>
      </c>
      <c r="O11" s="84" t="s">
        <v>39</v>
      </c>
    </row>
    <row r="12" spans="1:15" s="24" customFormat="1" ht="30" customHeight="1" x14ac:dyDescent="0.3">
      <c r="A12" s="87" t="s">
        <v>214</v>
      </c>
      <c r="B12" s="44" t="s">
        <v>223</v>
      </c>
      <c r="C12" s="85" t="s">
        <v>215</v>
      </c>
      <c r="D12" s="85" t="s">
        <v>64</v>
      </c>
      <c r="E12" s="48">
        <v>16</v>
      </c>
      <c r="F12" s="49">
        <v>226</v>
      </c>
      <c r="G12" s="50">
        <f t="shared" si="0"/>
        <v>3616</v>
      </c>
      <c r="H12" s="50">
        <v>9</v>
      </c>
      <c r="I12" s="50">
        <f t="shared" si="1"/>
        <v>144</v>
      </c>
      <c r="J12" s="50"/>
      <c r="K12" s="139">
        <v>0</v>
      </c>
      <c r="L12" s="139">
        <v>155</v>
      </c>
      <c r="M12" s="139">
        <v>848</v>
      </c>
      <c r="N12" s="50">
        <f t="shared" si="2"/>
        <v>4165</v>
      </c>
      <c r="O12" s="84" t="s">
        <v>39</v>
      </c>
    </row>
    <row r="13" spans="1:15" s="24" customFormat="1" ht="30" customHeight="1" x14ac:dyDescent="0.3">
      <c r="A13" s="87" t="s">
        <v>214</v>
      </c>
      <c r="B13" s="44" t="s">
        <v>224</v>
      </c>
      <c r="C13" s="85" t="s">
        <v>215</v>
      </c>
      <c r="D13" s="85" t="s">
        <v>225</v>
      </c>
      <c r="E13" s="48">
        <v>16</v>
      </c>
      <c r="F13" s="49">
        <v>295</v>
      </c>
      <c r="G13" s="50">
        <f t="shared" si="0"/>
        <v>4720</v>
      </c>
      <c r="H13" s="50">
        <v>28</v>
      </c>
      <c r="I13" s="50">
        <f t="shared" si="1"/>
        <v>448</v>
      </c>
      <c r="J13" s="50"/>
      <c r="K13" s="139">
        <v>0</v>
      </c>
      <c r="L13" s="139">
        <v>235</v>
      </c>
      <c r="M13" s="139">
        <v>1106</v>
      </c>
      <c r="N13" s="50">
        <f t="shared" si="2"/>
        <v>5143</v>
      </c>
      <c r="O13" s="84" t="s">
        <v>39</v>
      </c>
    </row>
    <row r="14" spans="1:15" s="24" customFormat="1" ht="30" customHeight="1" x14ac:dyDescent="0.3">
      <c r="A14" s="87" t="s">
        <v>214</v>
      </c>
      <c r="B14" s="44" t="s">
        <v>226</v>
      </c>
      <c r="C14" s="85" t="s">
        <v>215</v>
      </c>
      <c r="D14" s="85" t="s">
        <v>225</v>
      </c>
      <c r="E14" s="48">
        <v>16</v>
      </c>
      <c r="F14" s="49">
        <v>295</v>
      </c>
      <c r="G14" s="50">
        <f t="shared" si="0"/>
        <v>4720</v>
      </c>
      <c r="H14" s="50">
        <v>28</v>
      </c>
      <c r="I14" s="50">
        <f t="shared" si="1"/>
        <v>448</v>
      </c>
      <c r="J14" s="50"/>
      <c r="K14" s="139">
        <v>0</v>
      </c>
      <c r="L14" s="139">
        <v>235</v>
      </c>
      <c r="M14" s="139">
        <v>1106</v>
      </c>
      <c r="N14" s="50">
        <f t="shared" si="2"/>
        <v>5143</v>
      </c>
      <c r="O14" s="84" t="s">
        <v>39</v>
      </c>
    </row>
    <row r="15" spans="1:15" s="24" customFormat="1" ht="30" customHeight="1" x14ac:dyDescent="0.3">
      <c r="A15" s="87" t="s">
        <v>214</v>
      </c>
      <c r="B15" s="44" t="s">
        <v>227</v>
      </c>
      <c r="C15" s="85" t="s">
        <v>215</v>
      </c>
      <c r="D15" s="85" t="s">
        <v>225</v>
      </c>
      <c r="E15" s="48">
        <v>16</v>
      </c>
      <c r="F15" s="49">
        <v>295</v>
      </c>
      <c r="G15" s="50">
        <f t="shared" si="0"/>
        <v>4720</v>
      </c>
      <c r="H15" s="50">
        <v>28</v>
      </c>
      <c r="I15" s="50">
        <f t="shared" si="1"/>
        <v>448</v>
      </c>
      <c r="J15" s="50"/>
      <c r="K15" s="139">
        <v>0</v>
      </c>
      <c r="L15" s="139">
        <v>235</v>
      </c>
      <c r="M15" s="139">
        <v>1106</v>
      </c>
      <c r="N15" s="50">
        <f t="shared" si="2"/>
        <v>5143</v>
      </c>
      <c r="O15" s="84" t="s">
        <v>39</v>
      </c>
    </row>
    <row r="16" spans="1:15" s="24" customFormat="1" ht="30" customHeight="1" x14ac:dyDescent="0.3">
      <c r="A16" s="87" t="s">
        <v>214</v>
      </c>
      <c r="B16" s="44" t="s">
        <v>228</v>
      </c>
      <c r="C16" s="85" t="s">
        <v>215</v>
      </c>
      <c r="D16" s="85" t="s">
        <v>225</v>
      </c>
      <c r="E16" s="48">
        <v>16</v>
      </c>
      <c r="F16" s="56">
        <v>295</v>
      </c>
      <c r="G16" s="52">
        <f t="shared" si="0"/>
        <v>4720</v>
      </c>
      <c r="H16" s="86">
        <v>28</v>
      </c>
      <c r="I16" s="52">
        <f t="shared" si="1"/>
        <v>448</v>
      </c>
      <c r="J16" s="52"/>
      <c r="K16" s="143">
        <v>0</v>
      </c>
      <c r="L16" s="143">
        <v>235</v>
      </c>
      <c r="M16" s="139">
        <v>1106</v>
      </c>
      <c r="N16" s="50">
        <f t="shared" si="2"/>
        <v>5143</v>
      </c>
      <c r="O16" s="84" t="s">
        <v>39</v>
      </c>
    </row>
    <row r="17" spans="1:15" s="24" customFormat="1" ht="30" customHeight="1" thickBot="1" x14ac:dyDescent="0.35">
      <c r="A17" s="87" t="s">
        <v>214</v>
      </c>
      <c r="B17" s="144" t="s">
        <v>229</v>
      </c>
      <c r="C17" s="85" t="s">
        <v>215</v>
      </c>
      <c r="D17" s="85" t="s">
        <v>225</v>
      </c>
      <c r="E17" s="48">
        <v>16</v>
      </c>
      <c r="F17" s="56">
        <v>295</v>
      </c>
      <c r="G17" s="290">
        <f>+E17*F17</f>
        <v>4720</v>
      </c>
      <c r="H17" s="290">
        <v>28</v>
      </c>
      <c r="I17" s="290">
        <f>+E17*H17</f>
        <v>448</v>
      </c>
      <c r="J17" s="282">
        <v>0</v>
      </c>
      <c r="K17" s="280">
        <f>J17*E17</f>
        <v>0</v>
      </c>
      <c r="L17" s="280">
        <v>235</v>
      </c>
      <c r="M17" s="291">
        <v>1106</v>
      </c>
      <c r="N17" s="280">
        <f t="shared" si="2"/>
        <v>5143</v>
      </c>
      <c r="O17" s="84" t="s">
        <v>120</v>
      </c>
    </row>
    <row r="18" spans="1:15" s="24" customFormat="1" ht="30" customHeight="1" thickTop="1" thickBot="1" x14ac:dyDescent="0.35">
      <c r="A18" s="123"/>
      <c r="B18" s="27" t="s">
        <v>16</v>
      </c>
      <c r="C18" s="27"/>
      <c r="D18" s="89"/>
      <c r="E18" s="89"/>
      <c r="F18" s="126"/>
      <c r="G18" s="126">
        <f t="shared" ref="G18:N18" si="3">SUM(G9:G17)</f>
        <v>45344</v>
      </c>
      <c r="H18" s="126">
        <f t="shared" si="3"/>
        <v>281</v>
      </c>
      <c r="I18" s="126">
        <f t="shared" si="3"/>
        <v>4496</v>
      </c>
      <c r="J18" s="126">
        <f t="shared" si="3"/>
        <v>0</v>
      </c>
      <c r="K18" s="126">
        <f t="shared" si="3"/>
        <v>0</v>
      </c>
      <c r="L18" s="126">
        <f t="shared" si="3"/>
        <v>1330</v>
      </c>
      <c r="M18" s="126">
        <f t="shared" si="3"/>
        <v>10628</v>
      </c>
      <c r="N18" s="126">
        <f t="shared" si="3"/>
        <v>50146</v>
      </c>
      <c r="O18" s="94"/>
    </row>
    <row r="19" spans="1:15" s="24" customFormat="1" ht="22.5" customHeight="1" thickTop="1" x14ac:dyDescent="0.3"/>
    <row r="20" spans="1:15" s="24" customFormat="1" ht="22.5" customHeight="1" x14ac:dyDescent="0.3">
      <c r="B20" s="62" t="s">
        <v>32</v>
      </c>
      <c r="C20" s="62"/>
      <c r="G20" s="63"/>
      <c r="H20" s="63"/>
      <c r="I20" s="24" t="s">
        <v>33</v>
      </c>
    </row>
    <row r="21" spans="1:15" s="24" customFormat="1" ht="22.5" customHeight="1" x14ac:dyDescent="0.3">
      <c r="B21" s="62"/>
      <c r="C21" s="62"/>
    </row>
    <row r="22" spans="1:15" s="24" customFormat="1" ht="21.75" customHeight="1" x14ac:dyDescent="0.3">
      <c r="B22" s="62"/>
      <c r="C22" s="62"/>
    </row>
    <row r="23" spans="1:15" s="24" customFormat="1" ht="22.5" customHeight="1" x14ac:dyDescent="0.3">
      <c r="B23" s="62" t="s">
        <v>34</v>
      </c>
      <c r="C23" s="62"/>
      <c r="I23" s="64" t="s">
        <v>35</v>
      </c>
      <c r="J23" s="95"/>
      <c r="K23" s="95"/>
      <c r="L23" s="95"/>
      <c r="M23" s="95"/>
      <c r="N23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opLeftCell="C1" workbookViewId="0">
      <selection activeCell="E5" sqref="E5:E15"/>
    </sheetView>
  </sheetViews>
  <sheetFormatPr baseColWidth="10" defaultRowHeight="12.75" x14ac:dyDescent="0.2"/>
  <cols>
    <col min="1" max="1" width="10" style="1"/>
    <col min="2" max="2" width="29.7109375" style="1"/>
    <col min="3" max="3" width="10" style="1"/>
    <col min="4" max="4" width="13.28515625" style="1"/>
    <col min="5" max="5" width="5.7109375" style="1"/>
    <col min="6" max="6" width="8.42578125" style="1"/>
    <col min="7" max="7" width="9.42578125" style="1"/>
    <col min="8" max="8" width="0" style="1" hidden="1"/>
    <col min="9" max="9" width="9.7109375" style="1"/>
    <col min="10" max="10" width="0" style="1" hidden="1"/>
    <col min="11" max="13" width="8.42578125" style="1"/>
    <col min="14" max="14" width="11" style="1"/>
    <col min="15" max="15" width="28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42.7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142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" customHeight="1" thickTop="1" x14ac:dyDescent="0.3">
      <c r="A6" s="115" t="s">
        <v>230</v>
      </c>
      <c r="B6" s="8" t="s">
        <v>231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.6" customHeight="1" x14ac:dyDescent="0.3">
      <c r="A7" s="87" t="s">
        <v>230</v>
      </c>
      <c r="B7" s="145" t="s">
        <v>232</v>
      </c>
      <c r="C7" s="146" t="s">
        <v>233</v>
      </c>
      <c r="D7" s="17" t="s">
        <v>234</v>
      </c>
      <c r="E7" s="48">
        <v>16</v>
      </c>
      <c r="F7" s="49">
        <v>148</v>
      </c>
      <c r="G7" s="50">
        <f>E7*F7</f>
        <v>2368</v>
      </c>
      <c r="H7" s="50">
        <v>0</v>
      </c>
      <c r="I7" s="50">
        <f>E7*H7</f>
        <v>0</v>
      </c>
      <c r="J7" s="51">
        <v>3</v>
      </c>
      <c r="K7" s="50">
        <f t="shared" ref="K7:K12" si="0">+E7*J7</f>
        <v>48</v>
      </c>
      <c r="L7" s="50">
        <v>0</v>
      </c>
      <c r="M7" s="50">
        <f>+F7*15*0.25</f>
        <v>555</v>
      </c>
      <c r="N7" s="50">
        <f t="shared" ref="N7:N14" si="1">+G7-I7+K7-L7+M7</f>
        <v>2971</v>
      </c>
      <c r="O7" s="287" t="s">
        <v>39</v>
      </c>
    </row>
    <row r="8" spans="1:15" s="24" customFormat="1" ht="30" customHeight="1" x14ac:dyDescent="0.3">
      <c r="A8" s="87" t="s">
        <v>230</v>
      </c>
      <c r="B8" s="145" t="s">
        <v>235</v>
      </c>
      <c r="C8" s="146" t="s">
        <v>233</v>
      </c>
      <c r="D8" s="85" t="s">
        <v>236</v>
      </c>
      <c r="E8" s="48">
        <v>16</v>
      </c>
      <c r="F8" s="49">
        <v>148</v>
      </c>
      <c r="G8" s="50">
        <f>E8*F8</f>
        <v>2368</v>
      </c>
      <c r="H8" s="50">
        <v>0</v>
      </c>
      <c r="I8" s="50">
        <f>E8*H8</f>
        <v>0</v>
      </c>
      <c r="J8" s="51">
        <v>3</v>
      </c>
      <c r="K8" s="50">
        <f t="shared" si="0"/>
        <v>48</v>
      </c>
      <c r="L8" s="50">
        <v>0</v>
      </c>
      <c r="M8" s="50">
        <f>+F8*15*0.25</f>
        <v>555</v>
      </c>
      <c r="N8" s="50">
        <f t="shared" si="1"/>
        <v>2971</v>
      </c>
      <c r="O8" s="287" t="s">
        <v>39</v>
      </c>
    </row>
    <row r="9" spans="1:15" s="24" customFormat="1" ht="30" customHeight="1" x14ac:dyDescent="0.3">
      <c r="A9" s="87" t="s">
        <v>230</v>
      </c>
      <c r="B9" s="145" t="s">
        <v>237</v>
      </c>
      <c r="C9" s="146" t="s">
        <v>233</v>
      </c>
      <c r="D9" s="85" t="s">
        <v>236</v>
      </c>
      <c r="E9" s="48">
        <v>16</v>
      </c>
      <c r="F9" s="49">
        <v>114</v>
      </c>
      <c r="G9" s="50">
        <v>1710</v>
      </c>
      <c r="H9" s="50">
        <v>0</v>
      </c>
      <c r="I9" s="50">
        <v>0</v>
      </c>
      <c r="J9" s="50">
        <v>7</v>
      </c>
      <c r="K9" s="50">
        <f t="shared" si="0"/>
        <v>112</v>
      </c>
      <c r="L9" s="50">
        <v>85</v>
      </c>
      <c r="M9" s="50">
        <v>428</v>
      </c>
      <c r="N9" s="50">
        <f t="shared" si="1"/>
        <v>2165</v>
      </c>
      <c r="O9" s="287" t="s">
        <v>39</v>
      </c>
    </row>
    <row r="10" spans="1:15" s="24" customFormat="1" ht="30" customHeight="1" x14ac:dyDescent="0.3">
      <c r="A10" s="87" t="s">
        <v>230</v>
      </c>
      <c r="B10" s="44" t="s">
        <v>238</v>
      </c>
      <c r="C10" s="85" t="s">
        <v>239</v>
      </c>
      <c r="D10" s="85" t="s">
        <v>240</v>
      </c>
      <c r="E10" s="48">
        <v>16</v>
      </c>
      <c r="F10" s="49">
        <v>148</v>
      </c>
      <c r="G10" s="50">
        <f>E10*F10</f>
        <v>2368</v>
      </c>
      <c r="H10" s="50">
        <v>0</v>
      </c>
      <c r="I10" s="50">
        <f>E10*H10</f>
        <v>0</v>
      </c>
      <c r="J10" s="51">
        <v>3</v>
      </c>
      <c r="K10" s="50">
        <f t="shared" si="0"/>
        <v>48</v>
      </c>
      <c r="L10" s="50">
        <v>0</v>
      </c>
      <c r="M10" s="50">
        <f>+F10*15*0.25</f>
        <v>555</v>
      </c>
      <c r="N10" s="50">
        <f t="shared" si="1"/>
        <v>2971</v>
      </c>
      <c r="O10" s="287" t="s">
        <v>39</v>
      </c>
    </row>
    <row r="11" spans="1:15" s="24" customFormat="1" ht="30" customHeight="1" x14ac:dyDescent="0.3">
      <c r="A11" s="87" t="s">
        <v>230</v>
      </c>
      <c r="B11" s="145" t="s">
        <v>241</v>
      </c>
      <c r="C11" s="146" t="s">
        <v>239</v>
      </c>
      <c r="D11" s="17" t="s">
        <v>242</v>
      </c>
      <c r="E11" s="48">
        <v>16</v>
      </c>
      <c r="F11" s="56">
        <v>168</v>
      </c>
      <c r="G11" s="50">
        <f>+E11*F11</f>
        <v>2688</v>
      </c>
      <c r="H11" s="50">
        <v>1</v>
      </c>
      <c r="I11" s="50">
        <f>+E11*H11</f>
        <v>16</v>
      </c>
      <c r="J11" s="52">
        <v>0</v>
      </c>
      <c r="K11" s="52">
        <f t="shared" si="0"/>
        <v>0</v>
      </c>
      <c r="L11" s="52">
        <v>126</v>
      </c>
      <c r="M11" s="50">
        <f>+F11*15*0.25</f>
        <v>630</v>
      </c>
      <c r="N11" s="50">
        <f t="shared" si="1"/>
        <v>3176</v>
      </c>
      <c r="O11" s="287" t="s">
        <v>39</v>
      </c>
    </row>
    <row r="12" spans="1:15" s="24" customFormat="1" ht="30" customHeight="1" x14ac:dyDescent="0.3">
      <c r="A12" s="87" t="s">
        <v>230</v>
      </c>
      <c r="B12" s="44" t="s">
        <v>243</v>
      </c>
      <c r="C12" s="85" t="s">
        <v>239</v>
      </c>
      <c r="D12" s="85" t="s">
        <v>244</v>
      </c>
      <c r="E12" s="48">
        <v>16</v>
      </c>
      <c r="F12" s="49">
        <v>132</v>
      </c>
      <c r="G12" s="50">
        <f>E12*F12</f>
        <v>2112</v>
      </c>
      <c r="H12" s="50">
        <v>0</v>
      </c>
      <c r="I12" s="50">
        <f>E12*H12</f>
        <v>0</v>
      </c>
      <c r="J12" s="51">
        <v>5</v>
      </c>
      <c r="K12" s="50">
        <f t="shared" si="0"/>
        <v>80</v>
      </c>
      <c r="L12" s="50">
        <v>98</v>
      </c>
      <c r="M12" s="50">
        <f>+F12*15*0.25</f>
        <v>495</v>
      </c>
      <c r="N12" s="50">
        <f t="shared" si="1"/>
        <v>2589</v>
      </c>
      <c r="O12" s="287" t="s">
        <v>39</v>
      </c>
    </row>
    <row r="13" spans="1:15" s="24" customFormat="1" ht="30" customHeight="1" x14ac:dyDescent="0.3">
      <c r="A13" s="87" t="s">
        <v>230</v>
      </c>
      <c r="B13" s="44" t="s">
        <v>245</v>
      </c>
      <c r="C13" s="17" t="s">
        <v>246</v>
      </c>
      <c r="D13" s="85" t="s">
        <v>247</v>
      </c>
      <c r="E13" s="48">
        <v>16</v>
      </c>
      <c r="F13" s="56">
        <v>256</v>
      </c>
      <c r="G13" s="50">
        <f>+E13*F13</f>
        <v>4096</v>
      </c>
      <c r="H13" s="147">
        <v>22</v>
      </c>
      <c r="I13" s="50">
        <f>+E13*H13</f>
        <v>352</v>
      </c>
      <c r="J13" s="86">
        <v>0</v>
      </c>
      <c r="K13" s="52">
        <f>J13*E13</f>
        <v>0</v>
      </c>
      <c r="L13" s="52">
        <v>0</v>
      </c>
      <c r="M13" s="50">
        <f>+F13*15*0.25</f>
        <v>960</v>
      </c>
      <c r="N13" s="50">
        <f t="shared" si="1"/>
        <v>4704</v>
      </c>
      <c r="O13" s="287" t="s">
        <v>39</v>
      </c>
    </row>
    <row r="14" spans="1:15" s="24" customFormat="1" ht="30" customHeight="1" thickBot="1" x14ac:dyDescent="0.35">
      <c r="A14" s="87" t="s">
        <v>230</v>
      </c>
      <c r="B14" s="44" t="s">
        <v>248</v>
      </c>
      <c r="C14" s="17" t="s">
        <v>246</v>
      </c>
      <c r="D14" s="85" t="s">
        <v>249</v>
      </c>
      <c r="E14" s="48">
        <v>16</v>
      </c>
      <c r="F14" s="49">
        <v>197</v>
      </c>
      <c r="G14" s="280">
        <f>E14*F14</f>
        <v>3152</v>
      </c>
      <c r="H14" s="280">
        <v>5</v>
      </c>
      <c r="I14" s="280">
        <f>E14*H14</f>
        <v>80</v>
      </c>
      <c r="J14" s="280">
        <v>0</v>
      </c>
      <c r="K14" s="280">
        <v>0</v>
      </c>
      <c r="L14" s="280">
        <v>0</v>
      </c>
      <c r="M14" s="280">
        <v>739</v>
      </c>
      <c r="N14" s="280">
        <f t="shared" si="1"/>
        <v>3811</v>
      </c>
      <c r="O14" s="287" t="s">
        <v>39</v>
      </c>
    </row>
    <row r="15" spans="1:15" s="24" customFormat="1" ht="30" customHeight="1" thickTop="1" thickBot="1" x14ac:dyDescent="0.35">
      <c r="A15" s="123"/>
      <c r="B15" s="89" t="s">
        <v>16</v>
      </c>
      <c r="C15" s="89"/>
      <c r="D15" s="89"/>
      <c r="E15" s="89"/>
      <c r="F15" s="126"/>
      <c r="G15" s="126">
        <f t="shared" ref="G15:N15" si="2">SUM(G7:G14)</f>
        <v>20862</v>
      </c>
      <c r="H15" s="126">
        <f t="shared" si="2"/>
        <v>28</v>
      </c>
      <c r="I15" s="126">
        <f t="shared" si="2"/>
        <v>448</v>
      </c>
      <c r="J15" s="126">
        <f t="shared" si="2"/>
        <v>21</v>
      </c>
      <c r="K15" s="126">
        <f t="shared" si="2"/>
        <v>336</v>
      </c>
      <c r="L15" s="126">
        <f t="shared" si="2"/>
        <v>309</v>
      </c>
      <c r="M15" s="126">
        <f t="shared" si="2"/>
        <v>4917</v>
      </c>
      <c r="N15" s="126">
        <f t="shared" si="2"/>
        <v>25358</v>
      </c>
      <c r="O15" s="94"/>
    </row>
    <row r="16" spans="1:15" s="24" customFormat="1" ht="22.5" customHeight="1" thickTop="1" x14ac:dyDescent="0.3">
      <c r="B16" s="62" t="s">
        <v>32</v>
      </c>
      <c r="C16" s="62"/>
      <c r="G16" s="63"/>
      <c r="H16" s="63"/>
      <c r="I16" s="24" t="s">
        <v>33</v>
      </c>
    </row>
    <row r="17" spans="2:14" s="24" customFormat="1" ht="22.5" customHeight="1" x14ac:dyDescent="0.3">
      <c r="B17" s="62"/>
      <c r="C17" s="62"/>
    </row>
    <row r="18" spans="2:14" s="24" customFormat="1" ht="21.75" customHeight="1" x14ac:dyDescent="0.3">
      <c r="B18" s="62"/>
      <c r="C18" s="62"/>
    </row>
    <row r="19" spans="2:14" s="24" customFormat="1" ht="22.5" customHeight="1" x14ac:dyDescent="0.3">
      <c r="B19" s="62" t="s">
        <v>34</v>
      </c>
      <c r="C19" s="62"/>
      <c r="I19" s="64" t="s">
        <v>35</v>
      </c>
      <c r="J19" s="95"/>
      <c r="K19" s="95"/>
      <c r="L19" s="95"/>
      <c r="M19" s="95"/>
      <c r="N19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workbookViewId="0">
      <selection activeCell="E5" sqref="E5:E20"/>
    </sheetView>
  </sheetViews>
  <sheetFormatPr baseColWidth="10" defaultRowHeight="12.75" x14ac:dyDescent="0.2"/>
  <cols>
    <col min="1" max="1" width="9" style="1"/>
    <col min="2" max="2" width="33.7109375" style="1"/>
    <col min="3" max="3" width="10.85546875" style="1"/>
    <col min="4" max="4" width="7.7109375" style="1"/>
    <col min="5" max="5" width="6.7109375" style="1"/>
    <col min="6" max="6" width="7.7109375" style="1"/>
    <col min="7" max="7" width="9.42578125" style="1"/>
    <col min="8" max="8" width="0" style="1" hidden="1"/>
    <col min="9" max="9" width="8.42578125" style="1"/>
    <col min="10" max="10" width="0" style="1" hidden="1"/>
    <col min="11" max="12" width="8" style="1"/>
    <col min="13" max="13" width="10.85546875" style="1"/>
    <col min="14" max="14" width="10.7109375" style="1"/>
    <col min="15" max="15" width="30.4257812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7.5" customHeight="1" thickTop="1" thickBot="1" x14ac:dyDescent="0.3">
      <c r="A5" s="111" t="s">
        <v>4</v>
      </c>
      <c r="B5" s="148" t="s">
        <v>5</v>
      </c>
      <c r="C5" s="76" t="s">
        <v>6</v>
      </c>
      <c r="D5" s="75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113"/>
      <c r="K5" s="39" t="s">
        <v>13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22.5" customHeight="1" thickTop="1" x14ac:dyDescent="0.3">
      <c r="A6" s="79" t="s">
        <v>230</v>
      </c>
      <c r="B6" s="118" t="s">
        <v>231</v>
      </c>
      <c r="C6" s="149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22.5" customHeight="1" x14ac:dyDescent="0.3">
      <c r="A7" s="79" t="s">
        <v>230</v>
      </c>
      <c r="B7" s="118" t="s">
        <v>250</v>
      </c>
      <c r="C7" s="150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0" customHeight="1" x14ac:dyDescent="0.3">
      <c r="A8" s="14" t="s">
        <v>251</v>
      </c>
      <c r="B8" s="44" t="s">
        <v>252</v>
      </c>
      <c r="C8" s="45" t="s">
        <v>253</v>
      </c>
      <c r="D8" s="85" t="s">
        <v>254</v>
      </c>
      <c r="E8" s="48">
        <v>16</v>
      </c>
      <c r="F8" s="49">
        <v>168</v>
      </c>
      <c r="G8" s="50">
        <f t="shared" ref="G8:G19" si="0">E8*F8</f>
        <v>2688</v>
      </c>
      <c r="H8" s="50">
        <v>1</v>
      </c>
      <c r="I8" s="50">
        <f t="shared" ref="I8:I19" si="1">E8*H8</f>
        <v>16</v>
      </c>
      <c r="J8" s="50"/>
      <c r="K8" s="50">
        <v>0</v>
      </c>
      <c r="L8" s="50">
        <v>126</v>
      </c>
      <c r="M8" s="50">
        <f t="shared" ref="M8:M16" si="2">+F8*15*0.25</f>
        <v>630</v>
      </c>
      <c r="N8" s="50">
        <f t="shared" ref="N8:N19" si="3">+G8-I8+K8-L8+M8</f>
        <v>3176</v>
      </c>
      <c r="O8" s="84" t="s">
        <v>255</v>
      </c>
    </row>
    <row r="9" spans="1:15" s="24" customFormat="1" ht="30" customHeight="1" x14ac:dyDescent="0.3">
      <c r="A9" s="14" t="s">
        <v>256</v>
      </c>
      <c r="B9" s="44" t="s">
        <v>257</v>
      </c>
      <c r="C9" s="45" t="s">
        <v>253</v>
      </c>
      <c r="D9" s="85" t="s">
        <v>254</v>
      </c>
      <c r="E9" s="48">
        <v>16</v>
      </c>
      <c r="F9" s="49">
        <v>168</v>
      </c>
      <c r="G9" s="50">
        <f t="shared" si="0"/>
        <v>2688</v>
      </c>
      <c r="H9" s="50">
        <v>1</v>
      </c>
      <c r="I9" s="50">
        <f t="shared" si="1"/>
        <v>16</v>
      </c>
      <c r="J9" s="50"/>
      <c r="K9" s="50">
        <v>0</v>
      </c>
      <c r="L9" s="50">
        <v>126</v>
      </c>
      <c r="M9" s="50">
        <f t="shared" si="2"/>
        <v>630</v>
      </c>
      <c r="N9" s="50">
        <f t="shared" si="3"/>
        <v>3176</v>
      </c>
      <c r="O9" s="84" t="s">
        <v>255</v>
      </c>
    </row>
    <row r="10" spans="1:15" s="24" customFormat="1" ht="30" customHeight="1" x14ac:dyDescent="0.3">
      <c r="A10" s="14" t="s">
        <v>258</v>
      </c>
      <c r="B10" s="44" t="s">
        <v>259</v>
      </c>
      <c r="C10" s="45" t="s">
        <v>253</v>
      </c>
      <c r="D10" s="85" t="s">
        <v>254</v>
      </c>
      <c r="E10" s="48">
        <v>16</v>
      </c>
      <c r="F10" s="49">
        <v>168</v>
      </c>
      <c r="G10" s="50">
        <f t="shared" si="0"/>
        <v>2688</v>
      </c>
      <c r="H10" s="50">
        <v>1</v>
      </c>
      <c r="I10" s="50">
        <f t="shared" si="1"/>
        <v>16</v>
      </c>
      <c r="J10" s="50"/>
      <c r="K10" s="50">
        <v>0</v>
      </c>
      <c r="L10" s="50">
        <v>126</v>
      </c>
      <c r="M10" s="50">
        <f t="shared" si="2"/>
        <v>630</v>
      </c>
      <c r="N10" s="50">
        <f t="shared" si="3"/>
        <v>3176</v>
      </c>
      <c r="O10" s="84" t="s">
        <v>255</v>
      </c>
    </row>
    <row r="11" spans="1:15" s="24" customFormat="1" ht="30" customHeight="1" x14ac:dyDescent="0.3">
      <c r="A11" s="14" t="s">
        <v>260</v>
      </c>
      <c r="B11" s="44" t="s">
        <v>261</v>
      </c>
      <c r="C11" s="45" t="s">
        <v>253</v>
      </c>
      <c r="D11" s="85" t="s">
        <v>254</v>
      </c>
      <c r="E11" s="48">
        <v>16</v>
      </c>
      <c r="F11" s="49">
        <v>168</v>
      </c>
      <c r="G11" s="50">
        <f t="shared" si="0"/>
        <v>2688</v>
      </c>
      <c r="H11" s="50">
        <v>1</v>
      </c>
      <c r="I11" s="50">
        <f t="shared" si="1"/>
        <v>16</v>
      </c>
      <c r="J11" s="50"/>
      <c r="K11" s="50">
        <v>0</v>
      </c>
      <c r="L11" s="50">
        <v>126</v>
      </c>
      <c r="M11" s="50">
        <f t="shared" si="2"/>
        <v>630</v>
      </c>
      <c r="N11" s="50">
        <f t="shared" si="3"/>
        <v>3176</v>
      </c>
      <c r="O11" s="84" t="s">
        <v>255</v>
      </c>
    </row>
    <row r="12" spans="1:15" s="24" customFormat="1" ht="30" customHeight="1" x14ac:dyDescent="0.3">
      <c r="A12" s="151" t="s">
        <v>262</v>
      </c>
      <c r="B12" s="44" t="s">
        <v>263</v>
      </c>
      <c r="C12" s="45" t="s">
        <v>253</v>
      </c>
      <c r="D12" s="85" t="s">
        <v>254</v>
      </c>
      <c r="E12" s="48">
        <v>16</v>
      </c>
      <c r="F12" s="49">
        <v>168</v>
      </c>
      <c r="G12" s="50">
        <f t="shared" si="0"/>
        <v>2688</v>
      </c>
      <c r="H12" s="50">
        <v>1</v>
      </c>
      <c r="I12" s="50">
        <f t="shared" si="1"/>
        <v>16</v>
      </c>
      <c r="J12" s="50"/>
      <c r="K12" s="50">
        <v>0</v>
      </c>
      <c r="L12" s="50">
        <v>126</v>
      </c>
      <c r="M12" s="50">
        <f t="shared" si="2"/>
        <v>630</v>
      </c>
      <c r="N12" s="50">
        <f t="shared" si="3"/>
        <v>3176</v>
      </c>
      <c r="O12" s="84" t="s">
        <v>255</v>
      </c>
    </row>
    <row r="13" spans="1:15" s="24" customFormat="1" ht="30" customHeight="1" x14ac:dyDescent="0.3">
      <c r="A13" s="14" t="s">
        <v>264</v>
      </c>
      <c r="B13" s="69" t="s">
        <v>265</v>
      </c>
      <c r="C13" s="45" t="s">
        <v>253</v>
      </c>
      <c r="D13" s="85" t="s">
        <v>254</v>
      </c>
      <c r="E13" s="48">
        <v>16</v>
      </c>
      <c r="F13" s="49">
        <v>168</v>
      </c>
      <c r="G13" s="50">
        <f t="shared" si="0"/>
        <v>2688</v>
      </c>
      <c r="H13" s="50">
        <v>1</v>
      </c>
      <c r="I13" s="50">
        <f t="shared" si="1"/>
        <v>16</v>
      </c>
      <c r="J13" s="50"/>
      <c r="K13" s="50">
        <v>0</v>
      </c>
      <c r="L13" s="50">
        <v>126</v>
      </c>
      <c r="M13" s="50">
        <f t="shared" si="2"/>
        <v>630</v>
      </c>
      <c r="N13" s="50">
        <f t="shared" si="3"/>
        <v>3176</v>
      </c>
      <c r="O13" s="84" t="s">
        <v>255</v>
      </c>
    </row>
    <row r="14" spans="1:15" s="24" customFormat="1" ht="30" customHeight="1" x14ac:dyDescent="0.3">
      <c r="A14" s="14" t="s">
        <v>266</v>
      </c>
      <c r="B14" s="44" t="s">
        <v>267</v>
      </c>
      <c r="C14" s="45" t="s">
        <v>253</v>
      </c>
      <c r="D14" s="85" t="s">
        <v>254</v>
      </c>
      <c r="E14" s="48">
        <v>16</v>
      </c>
      <c r="F14" s="49">
        <v>168</v>
      </c>
      <c r="G14" s="50">
        <f t="shared" si="0"/>
        <v>2688</v>
      </c>
      <c r="H14" s="50">
        <v>1</v>
      </c>
      <c r="I14" s="50">
        <f t="shared" si="1"/>
        <v>16</v>
      </c>
      <c r="J14" s="50"/>
      <c r="K14" s="50">
        <v>0</v>
      </c>
      <c r="L14" s="50">
        <v>126</v>
      </c>
      <c r="M14" s="50">
        <f t="shared" si="2"/>
        <v>630</v>
      </c>
      <c r="N14" s="50">
        <f t="shared" si="3"/>
        <v>3176</v>
      </c>
      <c r="O14" s="84" t="s">
        <v>255</v>
      </c>
    </row>
    <row r="15" spans="1:15" s="24" customFormat="1" ht="30" customHeight="1" x14ac:dyDescent="0.3">
      <c r="A15" s="151" t="s">
        <v>268</v>
      </c>
      <c r="B15" s="44" t="s">
        <v>269</v>
      </c>
      <c r="C15" s="45" t="s">
        <v>253</v>
      </c>
      <c r="D15" s="85" t="s">
        <v>254</v>
      </c>
      <c r="E15" s="48">
        <v>16</v>
      </c>
      <c r="F15" s="49">
        <v>168</v>
      </c>
      <c r="G15" s="50">
        <f t="shared" si="0"/>
        <v>2688</v>
      </c>
      <c r="H15" s="50">
        <v>1</v>
      </c>
      <c r="I15" s="50">
        <f t="shared" si="1"/>
        <v>16</v>
      </c>
      <c r="J15" s="50"/>
      <c r="K15" s="50">
        <v>0</v>
      </c>
      <c r="L15" s="50">
        <v>126</v>
      </c>
      <c r="M15" s="50">
        <f t="shared" si="2"/>
        <v>630</v>
      </c>
      <c r="N15" s="50">
        <f t="shared" si="3"/>
        <v>3176</v>
      </c>
      <c r="O15" s="84" t="s">
        <v>255</v>
      </c>
    </row>
    <row r="16" spans="1:15" s="24" customFormat="1" ht="30" customHeight="1" x14ac:dyDescent="0.3">
      <c r="A16" s="87" t="s">
        <v>230</v>
      </c>
      <c r="B16" s="152" t="s">
        <v>270</v>
      </c>
      <c r="C16" s="83" t="s">
        <v>253</v>
      </c>
      <c r="D16" s="85" t="s">
        <v>254</v>
      </c>
      <c r="E16" s="48">
        <v>16</v>
      </c>
      <c r="F16" s="49">
        <v>168</v>
      </c>
      <c r="G16" s="50">
        <f t="shared" si="0"/>
        <v>2688</v>
      </c>
      <c r="H16" s="50">
        <v>1</v>
      </c>
      <c r="I16" s="50">
        <f t="shared" si="1"/>
        <v>16</v>
      </c>
      <c r="J16" s="50">
        <v>0</v>
      </c>
      <c r="K16" s="50">
        <v>0</v>
      </c>
      <c r="L16" s="50">
        <v>0</v>
      </c>
      <c r="M16" s="50">
        <f t="shared" si="2"/>
        <v>630</v>
      </c>
      <c r="N16" s="50">
        <f t="shared" si="3"/>
        <v>3302</v>
      </c>
      <c r="O16" s="84" t="s">
        <v>255</v>
      </c>
    </row>
    <row r="17" spans="1:15" s="24" customFormat="1" ht="30" customHeight="1" x14ac:dyDescent="0.3">
      <c r="A17" s="14" t="s">
        <v>230</v>
      </c>
      <c r="B17" s="153" t="s">
        <v>271</v>
      </c>
      <c r="C17" s="45" t="s">
        <v>253</v>
      </c>
      <c r="D17" s="85" t="s">
        <v>272</v>
      </c>
      <c r="E17" s="48">
        <v>16</v>
      </c>
      <c r="F17" s="49">
        <v>206</v>
      </c>
      <c r="G17" s="50">
        <f t="shared" si="0"/>
        <v>3296</v>
      </c>
      <c r="H17" s="50">
        <v>6</v>
      </c>
      <c r="I17" s="50">
        <f t="shared" si="1"/>
        <v>96</v>
      </c>
      <c r="J17" s="50"/>
      <c r="K17" s="50">
        <v>0</v>
      </c>
      <c r="L17" s="50">
        <v>0</v>
      </c>
      <c r="M17" s="50">
        <v>400</v>
      </c>
      <c r="N17" s="50">
        <f t="shared" si="3"/>
        <v>3600</v>
      </c>
      <c r="O17" s="84" t="s">
        <v>255</v>
      </c>
    </row>
    <row r="18" spans="1:15" s="24" customFormat="1" ht="30" customHeight="1" x14ac:dyDescent="0.3">
      <c r="A18" s="151" t="s">
        <v>273</v>
      </c>
      <c r="B18" s="44" t="s">
        <v>274</v>
      </c>
      <c r="C18" s="45" t="s">
        <v>253</v>
      </c>
      <c r="D18" s="85" t="s">
        <v>272</v>
      </c>
      <c r="E18" s="48">
        <v>16</v>
      </c>
      <c r="F18" s="49">
        <v>206</v>
      </c>
      <c r="G18" s="50">
        <f t="shared" si="0"/>
        <v>3296</v>
      </c>
      <c r="H18" s="50">
        <v>6</v>
      </c>
      <c r="I18" s="50">
        <f t="shared" si="1"/>
        <v>96</v>
      </c>
      <c r="J18" s="50"/>
      <c r="K18" s="50">
        <v>0</v>
      </c>
      <c r="L18" s="50">
        <v>157</v>
      </c>
      <c r="M18" s="50">
        <v>773</v>
      </c>
      <c r="N18" s="50">
        <f t="shared" si="3"/>
        <v>3816</v>
      </c>
      <c r="O18" s="84" t="s">
        <v>255</v>
      </c>
    </row>
    <row r="19" spans="1:15" s="24" customFormat="1" ht="30" customHeight="1" thickBot="1" x14ac:dyDescent="0.35">
      <c r="A19" s="14" t="s">
        <v>275</v>
      </c>
      <c r="B19" s="44" t="s">
        <v>276</v>
      </c>
      <c r="C19" s="45" t="s">
        <v>253</v>
      </c>
      <c r="D19" s="85" t="s">
        <v>272</v>
      </c>
      <c r="E19" s="48">
        <v>16</v>
      </c>
      <c r="F19" s="49">
        <v>206</v>
      </c>
      <c r="G19" s="280">
        <f t="shared" si="0"/>
        <v>3296</v>
      </c>
      <c r="H19" s="280">
        <v>6</v>
      </c>
      <c r="I19" s="280">
        <f t="shared" si="1"/>
        <v>96</v>
      </c>
      <c r="J19" s="280"/>
      <c r="K19" s="280">
        <v>0</v>
      </c>
      <c r="L19" s="280">
        <v>157</v>
      </c>
      <c r="M19" s="280">
        <v>773</v>
      </c>
      <c r="N19" s="280">
        <f t="shared" si="3"/>
        <v>3816</v>
      </c>
      <c r="O19" s="84" t="s">
        <v>255</v>
      </c>
    </row>
    <row r="20" spans="1:15" s="24" customFormat="1" ht="30" customHeight="1" thickTop="1" thickBot="1" x14ac:dyDescent="0.35">
      <c r="A20" s="103"/>
      <c r="B20" s="89" t="s">
        <v>16</v>
      </c>
      <c r="C20" s="154"/>
      <c r="D20" s="89"/>
      <c r="E20" s="89"/>
      <c r="F20" s="126"/>
      <c r="G20" s="126">
        <f t="shared" ref="G20:N20" si="4">SUM(G8:G19)</f>
        <v>34080</v>
      </c>
      <c r="H20" s="126">
        <f t="shared" si="4"/>
        <v>27</v>
      </c>
      <c r="I20" s="126">
        <f t="shared" si="4"/>
        <v>432</v>
      </c>
      <c r="J20" s="126">
        <f t="shared" si="4"/>
        <v>0</v>
      </c>
      <c r="K20" s="126">
        <f t="shared" si="4"/>
        <v>0</v>
      </c>
      <c r="L20" s="126">
        <f t="shared" si="4"/>
        <v>1322</v>
      </c>
      <c r="M20" s="126">
        <f t="shared" si="4"/>
        <v>7616</v>
      </c>
      <c r="N20" s="126">
        <f t="shared" si="4"/>
        <v>39942</v>
      </c>
      <c r="O20" s="94"/>
    </row>
    <row r="21" spans="1:15" s="24" customFormat="1" ht="22.5" customHeight="1" thickTop="1" x14ac:dyDescent="0.3">
      <c r="B21" s="62" t="s">
        <v>32</v>
      </c>
      <c r="C21" s="62"/>
      <c r="G21" s="63"/>
      <c r="H21" s="63"/>
      <c r="I21" s="24" t="s">
        <v>33</v>
      </c>
    </row>
    <row r="22" spans="1:15" s="24" customFormat="1" ht="22.5" customHeight="1" x14ac:dyDescent="0.3">
      <c r="B22" s="62"/>
      <c r="C22" s="62"/>
    </row>
    <row r="23" spans="1:15" s="24" customFormat="1" ht="21.75" customHeight="1" x14ac:dyDescent="0.3">
      <c r="B23" s="62"/>
      <c r="C23" s="62"/>
    </row>
    <row r="24" spans="1:15" s="24" customFormat="1" ht="22.5" customHeight="1" x14ac:dyDescent="0.3">
      <c r="B24" s="62" t="s">
        <v>34</v>
      </c>
      <c r="C24" s="62"/>
      <c r="I24" s="64" t="s">
        <v>35</v>
      </c>
      <c r="J24" s="95"/>
      <c r="K24" s="95"/>
      <c r="L24" s="95"/>
      <c r="M24" s="95"/>
      <c r="N24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workbookViewId="0">
      <selection activeCell="E5" sqref="E5:E18"/>
    </sheetView>
  </sheetViews>
  <sheetFormatPr baseColWidth="10" defaultRowHeight="12.75" x14ac:dyDescent="0.2"/>
  <cols>
    <col min="1" max="1" width="9.5703125" style="1"/>
    <col min="2" max="2" width="29.28515625" style="1"/>
    <col min="3" max="3" width="10.7109375" style="1"/>
    <col min="4" max="4" width="12.140625" style="1"/>
    <col min="5" max="5" width="4.42578125" style="1"/>
    <col min="6" max="6" width="7.5703125" style="1"/>
    <col min="7" max="7" width="10.28515625" style="1"/>
    <col min="8" max="8" width="0" style="1" hidden="1"/>
    <col min="9" max="9" width="9.85546875" style="1"/>
    <col min="10" max="10" width="0" style="1" hidden="1"/>
    <col min="11" max="12" width="8" style="1"/>
    <col min="13" max="13" width="9.85546875" style="1"/>
    <col min="14" max="14" width="9.28515625" style="1"/>
    <col min="15" max="15" width="31.2851562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9" customHeight="1" thickTop="1" thickBot="1" x14ac:dyDescent="0.3">
      <c r="A5" s="111" t="s">
        <v>4</v>
      </c>
      <c r="B5" s="112" t="s">
        <v>5</v>
      </c>
      <c r="C5" s="76" t="s">
        <v>6</v>
      </c>
      <c r="D5" s="75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 t="s">
        <v>113</v>
      </c>
      <c r="K5" s="76" t="s">
        <v>142</v>
      </c>
      <c r="L5" s="76" t="s">
        <v>14</v>
      </c>
      <c r="M5" s="39" t="s">
        <v>15</v>
      </c>
      <c r="N5" s="76" t="s">
        <v>16</v>
      </c>
      <c r="O5" s="114" t="s">
        <v>17</v>
      </c>
    </row>
    <row r="6" spans="1:15" s="24" customFormat="1" ht="22.5" customHeight="1" thickTop="1" x14ac:dyDescent="0.3">
      <c r="A6" s="128" t="s">
        <v>230</v>
      </c>
      <c r="B6" s="8" t="s">
        <v>277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22.5" customHeight="1" x14ac:dyDescent="0.3">
      <c r="A7" s="128" t="s">
        <v>230</v>
      </c>
      <c r="B7" s="142" t="s">
        <v>278</v>
      </c>
      <c r="C7" s="142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0" customHeight="1" x14ac:dyDescent="0.3">
      <c r="A8" s="14" t="s">
        <v>230</v>
      </c>
      <c r="B8" s="44" t="s">
        <v>279</v>
      </c>
      <c r="C8" s="45" t="s">
        <v>253</v>
      </c>
      <c r="D8" s="85" t="s">
        <v>272</v>
      </c>
      <c r="E8" s="48">
        <v>16</v>
      </c>
      <c r="F8" s="49">
        <v>168</v>
      </c>
      <c r="G8" s="50">
        <f t="shared" ref="G8:G15" si="0">E8*F8</f>
        <v>2688</v>
      </c>
      <c r="H8" s="50">
        <v>1</v>
      </c>
      <c r="I8" s="50">
        <f t="shared" ref="I8:I15" si="1">E8*H8</f>
        <v>16</v>
      </c>
      <c r="J8" s="50"/>
      <c r="K8" s="50">
        <v>0</v>
      </c>
      <c r="L8" s="50">
        <v>126</v>
      </c>
      <c r="M8" s="50">
        <f>+F8*15*0.25</f>
        <v>630</v>
      </c>
      <c r="N8" s="50">
        <f t="shared" ref="N8:N17" si="2">+G8-I8+K8-L8+M8</f>
        <v>3176</v>
      </c>
      <c r="O8" s="287" t="s">
        <v>39</v>
      </c>
    </row>
    <row r="9" spans="1:15" s="24" customFormat="1" ht="30" customHeight="1" x14ac:dyDescent="0.3">
      <c r="A9" s="14" t="s">
        <v>230</v>
      </c>
      <c r="B9" s="44" t="s">
        <v>280</v>
      </c>
      <c r="C9" s="45" t="s">
        <v>253</v>
      </c>
      <c r="D9" s="85" t="s">
        <v>254</v>
      </c>
      <c r="E9" s="48">
        <v>16</v>
      </c>
      <c r="F9" s="49">
        <v>168</v>
      </c>
      <c r="G9" s="50">
        <f t="shared" si="0"/>
        <v>2688</v>
      </c>
      <c r="H9" s="50">
        <v>1</v>
      </c>
      <c r="I9" s="50">
        <f t="shared" si="1"/>
        <v>16</v>
      </c>
      <c r="J9" s="50"/>
      <c r="K9" s="50">
        <v>0</v>
      </c>
      <c r="L9" s="50">
        <v>126</v>
      </c>
      <c r="M9" s="50">
        <f>+F9*15*0.25</f>
        <v>630</v>
      </c>
      <c r="N9" s="50">
        <f t="shared" si="2"/>
        <v>3176</v>
      </c>
      <c r="O9" s="287" t="s">
        <v>39</v>
      </c>
    </row>
    <row r="10" spans="1:15" s="24" customFormat="1" ht="30" customHeight="1" x14ac:dyDescent="0.3">
      <c r="A10" s="14" t="s">
        <v>230</v>
      </c>
      <c r="B10" s="153" t="s">
        <v>281</v>
      </c>
      <c r="C10" s="45" t="s">
        <v>253</v>
      </c>
      <c r="D10" s="85" t="s">
        <v>254</v>
      </c>
      <c r="E10" s="48">
        <v>16</v>
      </c>
      <c r="F10" s="49">
        <v>168</v>
      </c>
      <c r="G10" s="50">
        <f t="shared" si="0"/>
        <v>2688</v>
      </c>
      <c r="H10" s="50">
        <v>1</v>
      </c>
      <c r="I10" s="50">
        <f t="shared" si="1"/>
        <v>16</v>
      </c>
      <c r="J10" s="50"/>
      <c r="K10" s="50">
        <v>0</v>
      </c>
      <c r="L10" s="50">
        <v>126</v>
      </c>
      <c r="M10" s="50">
        <f>+F10*15*0.25</f>
        <v>630</v>
      </c>
      <c r="N10" s="50">
        <f t="shared" si="2"/>
        <v>3176</v>
      </c>
      <c r="O10" s="287" t="s">
        <v>39</v>
      </c>
    </row>
    <row r="11" spans="1:15" s="24" customFormat="1" ht="30" customHeight="1" x14ac:dyDescent="0.3">
      <c r="A11" s="14" t="s">
        <v>230</v>
      </c>
      <c r="B11" s="44" t="s">
        <v>282</v>
      </c>
      <c r="C11" s="17" t="s">
        <v>283</v>
      </c>
      <c r="D11" s="17" t="s">
        <v>236</v>
      </c>
      <c r="E11" s="48">
        <v>16</v>
      </c>
      <c r="F11" s="49">
        <v>110</v>
      </c>
      <c r="G11" s="50">
        <f t="shared" si="0"/>
        <v>1760</v>
      </c>
      <c r="H11" s="50">
        <v>0</v>
      </c>
      <c r="I11" s="50">
        <f t="shared" si="1"/>
        <v>0</v>
      </c>
      <c r="J11" s="50">
        <v>7</v>
      </c>
      <c r="K11" s="50">
        <f>+E11*J11</f>
        <v>112</v>
      </c>
      <c r="L11" s="50">
        <v>0</v>
      </c>
      <c r="M11" s="50">
        <v>413</v>
      </c>
      <c r="N11" s="50">
        <f t="shared" si="2"/>
        <v>2285</v>
      </c>
      <c r="O11" s="287" t="s">
        <v>39</v>
      </c>
    </row>
    <row r="12" spans="1:15" s="24" customFormat="1" ht="30" customHeight="1" x14ac:dyDescent="0.3">
      <c r="A12" s="14" t="s">
        <v>230</v>
      </c>
      <c r="B12" s="44" t="s">
        <v>284</v>
      </c>
      <c r="C12" s="17" t="s">
        <v>283</v>
      </c>
      <c r="D12" s="17" t="s">
        <v>285</v>
      </c>
      <c r="E12" s="48">
        <v>16</v>
      </c>
      <c r="F12" s="49">
        <v>176</v>
      </c>
      <c r="G12" s="50">
        <f t="shared" si="0"/>
        <v>2816</v>
      </c>
      <c r="H12" s="155">
        <v>2</v>
      </c>
      <c r="I12" s="50">
        <f t="shared" si="1"/>
        <v>32</v>
      </c>
      <c r="J12" s="50">
        <v>0</v>
      </c>
      <c r="K12" s="50">
        <f>+E12*J12</f>
        <v>0</v>
      </c>
      <c r="L12" s="50">
        <v>130</v>
      </c>
      <c r="M12" s="50">
        <f>+F12*15*0.25</f>
        <v>660</v>
      </c>
      <c r="N12" s="50">
        <f t="shared" si="2"/>
        <v>3314</v>
      </c>
      <c r="O12" s="287" t="s">
        <v>39</v>
      </c>
    </row>
    <row r="13" spans="1:15" s="24" customFormat="1" ht="30" customHeight="1" x14ac:dyDescent="0.3">
      <c r="A13" s="14" t="s">
        <v>230</v>
      </c>
      <c r="B13" s="44" t="s">
        <v>286</v>
      </c>
      <c r="C13" s="45" t="s">
        <v>253</v>
      </c>
      <c r="D13" s="85" t="s">
        <v>287</v>
      </c>
      <c r="E13" s="48">
        <v>16</v>
      </c>
      <c r="F13" s="49">
        <v>168</v>
      </c>
      <c r="G13" s="50">
        <f t="shared" si="0"/>
        <v>2688</v>
      </c>
      <c r="H13" s="50">
        <v>1</v>
      </c>
      <c r="I13" s="50">
        <f t="shared" si="1"/>
        <v>16</v>
      </c>
      <c r="J13" s="50">
        <v>0</v>
      </c>
      <c r="K13" s="50">
        <v>0</v>
      </c>
      <c r="L13" s="50">
        <v>126</v>
      </c>
      <c r="M13" s="50">
        <f>+F13*15*0.25</f>
        <v>630</v>
      </c>
      <c r="N13" s="50">
        <f t="shared" si="2"/>
        <v>3176</v>
      </c>
      <c r="O13" s="287" t="s">
        <v>39</v>
      </c>
    </row>
    <row r="14" spans="1:15" s="24" customFormat="1" ht="30" customHeight="1" x14ac:dyDescent="0.3">
      <c r="A14" s="14" t="s">
        <v>230</v>
      </c>
      <c r="B14" s="44" t="s">
        <v>288</v>
      </c>
      <c r="C14" s="45" t="s">
        <v>253</v>
      </c>
      <c r="D14" s="85" t="s">
        <v>287</v>
      </c>
      <c r="E14" s="48">
        <v>16</v>
      </c>
      <c r="F14" s="49">
        <v>168</v>
      </c>
      <c r="G14" s="50">
        <f t="shared" si="0"/>
        <v>2688</v>
      </c>
      <c r="H14" s="50">
        <v>1</v>
      </c>
      <c r="I14" s="50">
        <f t="shared" si="1"/>
        <v>16</v>
      </c>
      <c r="J14" s="50">
        <v>0</v>
      </c>
      <c r="K14" s="50">
        <v>0</v>
      </c>
      <c r="L14" s="50">
        <v>126</v>
      </c>
      <c r="M14" s="50">
        <f>+F14*15*0.25</f>
        <v>630</v>
      </c>
      <c r="N14" s="50">
        <f t="shared" si="2"/>
        <v>3176</v>
      </c>
      <c r="O14" s="287" t="s">
        <v>39</v>
      </c>
    </row>
    <row r="15" spans="1:15" s="24" customFormat="1" ht="30" customHeight="1" x14ac:dyDescent="0.3">
      <c r="A15" s="14" t="s">
        <v>230</v>
      </c>
      <c r="B15" s="69" t="s">
        <v>289</v>
      </c>
      <c r="C15" s="45" t="s">
        <v>253</v>
      </c>
      <c r="D15" s="17" t="s">
        <v>287</v>
      </c>
      <c r="E15" s="48">
        <v>16</v>
      </c>
      <c r="F15" s="49">
        <v>168</v>
      </c>
      <c r="G15" s="50">
        <f t="shared" si="0"/>
        <v>2688</v>
      </c>
      <c r="H15" s="50">
        <v>1</v>
      </c>
      <c r="I15" s="50">
        <f t="shared" si="1"/>
        <v>16</v>
      </c>
      <c r="J15" s="50">
        <v>0</v>
      </c>
      <c r="K15" s="50">
        <v>0</v>
      </c>
      <c r="L15" s="50">
        <v>126</v>
      </c>
      <c r="M15" s="50">
        <f>+F15*15*0.25</f>
        <v>630</v>
      </c>
      <c r="N15" s="50">
        <f t="shared" si="2"/>
        <v>3176</v>
      </c>
      <c r="O15" s="287" t="s">
        <v>39</v>
      </c>
    </row>
    <row r="16" spans="1:15" s="24" customFormat="1" ht="30" customHeight="1" x14ac:dyDescent="0.3">
      <c r="A16" s="14" t="s">
        <v>230</v>
      </c>
      <c r="B16" s="153" t="s">
        <v>290</v>
      </c>
      <c r="C16" s="17" t="s">
        <v>253</v>
      </c>
      <c r="D16" s="85" t="s">
        <v>287</v>
      </c>
      <c r="E16" s="48">
        <v>16</v>
      </c>
      <c r="F16" s="56">
        <v>148</v>
      </c>
      <c r="G16" s="50">
        <f>+E16*F16</f>
        <v>2368</v>
      </c>
      <c r="H16" s="50">
        <v>0</v>
      </c>
      <c r="I16" s="50">
        <f>+E16*H16</f>
        <v>0</v>
      </c>
      <c r="J16" s="156">
        <v>3</v>
      </c>
      <c r="K16" s="52">
        <f>+E16*J16</f>
        <v>48</v>
      </c>
      <c r="L16" s="52">
        <v>0</v>
      </c>
      <c r="M16" s="50">
        <f>+F16*15*0.25</f>
        <v>555</v>
      </c>
      <c r="N16" s="50">
        <f t="shared" si="2"/>
        <v>2971</v>
      </c>
      <c r="O16" s="287" t="s">
        <v>120</v>
      </c>
    </row>
    <row r="17" spans="1:15" s="24" customFormat="1" ht="30" customHeight="1" thickBot="1" x14ac:dyDescent="0.35">
      <c r="A17" s="14" t="s">
        <v>230</v>
      </c>
      <c r="B17" s="44" t="s">
        <v>291</v>
      </c>
      <c r="C17" s="45" t="s">
        <v>253</v>
      </c>
      <c r="D17" s="17" t="s">
        <v>292</v>
      </c>
      <c r="E17" s="48">
        <v>16</v>
      </c>
      <c r="F17" s="49">
        <v>50</v>
      </c>
      <c r="G17" s="280">
        <f>E17*F17</f>
        <v>800</v>
      </c>
      <c r="H17" s="280">
        <v>0</v>
      </c>
      <c r="I17" s="280">
        <f>+E17*H17</f>
        <v>0</v>
      </c>
      <c r="J17" s="280">
        <v>11</v>
      </c>
      <c r="K17" s="280">
        <f>+E17*J17</f>
        <v>176</v>
      </c>
      <c r="L17" s="280">
        <v>44</v>
      </c>
      <c r="M17" s="280">
        <v>188</v>
      </c>
      <c r="N17" s="280">
        <f t="shared" si="2"/>
        <v>1120</v>
      </c>
      <c r="O17" s="287" t="s">
        <v>39</v>
      </c>
    </row>
    <row r="18" spans="1:15" s="24" customFormat="1" ht="30" customHeight="1" thickTop="1" thickBot="1" x14ac:dyDescent="0.35">
      <c r="A18" s="123"/>
      <c r="B18" s="27" t="s">
        <v>16</v>
      </c>
      <c r="C18" s="157"/>
      <c r="D18" s="157"/>
      <c r="E18" s="89"/>
      <c r="F18" s="126"/>
      <c r="G18" s="126">
        <f t="shared" ref="G18:N18" si="3">SUM(G8:G17)</f>
        <v>23872</v>
      </c>
      <c r="H18" s="126">
        <f t="shared" si="3"/>
        <v>8</v>
      </c>
      <c r="I18" s="126">
        <f t="shared" si="3"/>
        <v>128</v>
      </c>
      <c r="J18" s="126">
        <f t="shared" si="3"/>
        <v>21</v>
      </c>
      <c r="K18" s="126">
        <f t="shared" si="3"/>
        <v>336</v>
      </c>
      <c r="L18" s="126">
        <f t="shared" si="3"/>
        <v>930</v>
      </c>
      <c r="M18" s="126">
        <f t="shared" si="3"/>
        <v>5596</v>
      </c>
      <c r="N18" s="126">
        <f t="shared" si="3"/>
        <v>28746</v>
      </c>
      <c r="O18" s="288"/>
    </row>
    <row r="19" spans="1:15" s="24" customFormat="1" ht="22.5" customHeight="1" thickTop="1" x14ac:dyDescent="0.3">
      <c r="B19" s="62" t="s">
        <v>32</v>
      </c>
      <c r="C19" s="62"/>
      <c r="G19" s="63"/>
      <c r="H19" s="63"/>
      <c r="I19" s="24" t="s">
        <v>33</v>
      </c>
      <c r="J19" s="158"/>
      <c r="K19" s="158"/>
      <c r="L19" s="158"/>
      <c r="M19" s="158"/>
      <c r="N19" s="158"/>
    </row>
    <row r="20" spans="1:15" s="24" customFormat="1" ht="22.5" customHeight="1" x14ac:dyDescent="0.3">
      <c r="B20" s="62"/>
      <c r="C20" s="62"/>
    </row>
    <row r="21" spans="1:15" s="24" customFormat="1" ht="21.75" customHeight="1" x14ac:dyDescent="0.3">
      <c r="B21" s="62"/>
      <c r="C21" s="62"/>
    </row>
    <row r="22" spans="1:15" s="24" customFormat="1" ht="22.5" customHeight="1" x14ac:dyDescent="0.3">
      <c r="B22" s="62" t="s">
        <v>34</v>
      </c>
      <c r="C22" s="62"/>
      <c r="I22" s="64" t="s">
        <v>35</v>
      </c>
      <c r="J22" s="95"/>
      <c r="K22" s="95"/>
      <c r="L22" s="95"/>
      <c r="M22" s="95"/>
      <c r="N22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opLeftCell="A5" zoomScale="90" zoomScaleNormal="90" workbookViewId="0">
      <selection activeCell="E6" sqref="E6:E16"/>
    </sheetView>
  </sheetViews>
  <sheetFormatPr baseColWidth="10" defaultRowHeight="12.75" x14ac:dyDescent="0.2"/>
  <cols>
    <col min="1" max="1" width="8.7109375" style="1"/>
    <col min="2" max="2" width="29.7109375" style="1"/>
    <col min="3" max="3" width="10.5703125" style="1"/>
    <col min="4" max="4" width="13.7109375" style="1"/>
    <col min="5" max="5" width="5.7109375" style="1"/>
    <col min="6" max="6" width="9.140625" style="1"/>
    <col min="7" max="7" width="9.85546875" style="1"/>
    <col min="8" max="8" width="0.140625" style="1"/>
    <col min="9" max="9" width="10.140625" style="1"/>
    <col min="10" max="10" width="0" style="1" hidden="1"/>
    <col min="11" max="11" width="7" style="1"/>
    <col min="12" max="12" width="8.42578125" style="1"/>
    <col min="13" max="13" width="10.7109375" style="1"/>
    <col min="14" max="14" width="11.140625" style="1"/>
    <col min="15" max="15" width="30.42578125" style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" customHeight="1" x14ac:dyDescent="0.25">
      <c r="A4" s="294" t="s">
        <v>478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</row>
    <row r="5" spans="1:16" s="2" customFormat="1" ht="18.600000000000001" customHeight="1" thickBot="1" x14ac:dyDescent="0.3"/>
    <row r="6" spans="1:16" ht="52.5" customHeight="1" thickTop="1" thickBot="1" x14ac:dyDescent="0.3">
      <c r="A6" s="111" t="s">
        <v>4</v>
      </c>
      <c r="B6" s="112" t="s">
        <v>5</v>
      </c>
      <c r="C6" s="39" t="s">
        <v>6</v>
      </c>
      <c r="D6" s="112" t="s">
        <v>7</v>
      </c>
      <c r="E6" s="113" t="s">
        <v>8</v>
      </c>
      <c r="F6" s="113" t="s">
        <v>9</v>
      </c>
      <c r="G6" s="113" t="s">
        <v>10</v>
      </c>
      <c r="H6" s="113" t="s">
        <v>11</v>
      </c>
      <c r="I6" s="113" t="s">
        <v>12</v>
      </c>
      <c r="J6" s="113"/>
      <c r="K6" s="39" t="s">
        <v>13</v>
      </c>
      <c r="L6" s="39" t="s">
        <v>14</v>
      </c>
      <c r="M6" s="39" t="s">
        <v>15</v>
      </c>
      <c r="N6" s="113" t="s">
        <v>16</v>
      </c>
      <c r="O6" s="114" t="s">
        <v>17</v>
      </c>
    </row>
    <row r="7" spans="1:16" s="24" customFormat="1" ht="22.5" customHeight="1" thickTop="1" x14ac:dyDescent="0.3">
      <c r="A7" s="115" t="s">
        <v>230</v>
      </c>
      <c r="B7" s="8" t="s">
        <v>231</v>
      </c>
      <c r="C7" s="8"/>
      <c r="D7" s="80"/>
      <c r="E7" s="80"/>
      <c r="F7" s="80"/>
      <c r="G7" s="81"/>
      <c r="H7" s="81"/>
      <c r="I7" s="81"/>
      <c r="J7" s="81"/>
      <c r="K7" s="81"/>
      <c r="L7" s="81"/>
      <c r="M7" s="81"/>
      <c r="N7" s="81"/>
      <c r="O7" s="82"/>
    </row>
    <row r="8" spans="1:16" s="24" customFormat="1" ht="22.5" customHeight="1" x14ac:dyDescent="0.3">
      <c r="A8" s="115" t="s">
        <v>230</v>
      </c>
      <c r="B8" s="142" t="s">
        <v>293</v>
      </c>
      <c r="C8" s="142"/>
      <c r="D8" s="47"/>
      <c r="E8" s="47"/>
      <c r="F8" s="47"/>
      <c r="G8" s="50"/>
      <c r="H8" s="50"/>
      <c r="I8" s="50"/>
      <c r="J8" s="50"/>
      <c r="K8" s="50"/>
      <c r="L8" s="50"/>
      <c r="M8" s="50"/>
      <c r="N8" s="50"/>
      <c r="O8" s="84"/>
    </row>
    <row r="9" spans="1:16" s="24" customFormat="1" ht="29.25" customHeight="1" x14ac:dyDescent="0.3">
      <c r="A9" s="87" t="s">
        <v>294</v>
      </c>
      <c r="B9" s="44" t="s">
        <v>295</v>
      </c>
      <c r="C9" s="17" t="s">
        <v>207</v>
      </c>
      <c r="D9" s="88" t="s">
        <v>296</v>
      </c>
      <c r="E9" s="48">
        <v>16</v>
      </c>
      <c r="F9" s="49">
        <v>271</v>
      </c>
      <c r="G9" s="50">
        <f t="shared" ref="G9:G15" si="0">E9*F9</f>
        <v>4336</v>
      </c>
      <c r="H9" s="50">
        <v>24</v>
      </c>
      <c r="I9" s="50">
        <f t="shared" ref="I9:I15" si="1">E9*H9</f>
        <v>384</v>
      </c>
      <c r="J9" s="50"/>
      <c r="K9" s="50">
        <v>0</v>
      </c>
      <c r="L9" s="50">
        <v>214</v>
      </c>
      <c r="M9" s="50">
        <v>1016</v>
      </c>
      <c r="N9" s="50">
        <f t="shared" ref="N9:N15" si="2">+G9-I9+K9-L9+M9</f>
        <v>4754</v>
      </c>
      <c r="O9" s="287" t="s">
        <v>39</v>
      </c>
      <c r="P9" s="63"/>
    </row>
    <row r="10" spans="1:16" s="24" customFormat="1" ht="30" customHeight="1" x14ac:dyDescent="0.3">
      <c r="A10" s="87" t="s">
        <v>297</v>
      </c>
      <c r="B10" s="44" t="s">
        <v>298</v>
      </c>
      <c r="C10" s="17" t="s">
        <v>207</v>
      </c>
      <c r="D10" s="17" t="s">
        <v>296</v>
      </c>
      <c r="E10" s="48">
        <v>16</v>
      </c>
      <c r="F10" s="49">
        <v>271</v>
      </c>
      <c r="G10" s="50">
        <f t="shared" si="0"/>
        <v>4336</v>
      </c>
      <c r="H10" s="50">
        <v>24</v>
      </c>
      <c r="I10" s="50">
        <f t="shared" si="1"/>
        <v>384</v>
      </c>
      <c r="J10" s="50"/>
      <c r="K10" s="50">
        <v>0</v>
      </c>
      <c r="L10" s="50">
        <v>214</v>
      </c>
      <c r="M10" s="50">
        <v>1016</v>
      </c>
      <c r="N10" s="50">
        <f t="shared" si="2"/>
        <v>4754</v>
      </c>
      <c r="O10" s="287" t="s">
        <v>39</v>
      </c>
    </row>
    <row r="11" spans="1:16" s="24" customFormat="1" ht="30" customHeight="1" x14ac:dyDescent="0.3">
      <c r="A11" s="87" t="s">
        <v>299</v>
      </c>
      <c r="B11" s="44" t="s">
        <v>300</v>
      </c>
      <c r="C11" s="17" t="s">
        <v>207</v>
      </c>
      <c r="D11" s="85" t="s">
        <v>301</v>
      </c>
      <c r="E11" s="48">
        <v>16</v>
      </c>
      <c r="F11" s="49">
        <v>271</v>
      </c>
      <c r="G11" s="50">
        <f t="shared" si="0"/>
        <v>4336</v>
      </c>
      <c r="H11" s="50">
        <v>24</v>
      </c>
      <c r="I11" s="50">
        <f t="shared" si="1"/>
        <v>384</v>
      </c>
      <c r="J11" s="50"/>
      <c r="K11" s="50">
        <v>0</v>
      </c>
      <c r="L11" s="50">
        <v>214</v>
      </c>
      <c r="M11" s="50">
        <v>1016</v>
      </c>
      <c r="N11" s="50">
        <f t="shared" si="2"/>
        <v>4754</v>
      </c>
      <c r="O11" s="287" t="s">
        <v>39</v>
      </c>
    </row>
    <row r="12" spans="1:16" s="24" customFormat="1" ht="30" customHeight="1" x14ac:dyDescent="0.3">
      <c r="A12" s="87" t="s">
        <v>302</v>
      </c>
      <c r="B12" s="44" t="s">
        <v>303</v>
      </c>
      <c r="C12" s="17" t="s">
        <v>207</v>
      </c>
      <c r="D12" s="85" t="s">
        <v>301</v>
      </c>
      <c r="E12" s="48">
        <v>16</v>
      </c>
      <c r="F12" s="49">
        <v>271</v>
      </c>
      <c r="G12" s="50">
        <f t="shared" si="0"/>
        <v>4336</v>
      </c>
      <c r="H12" s="50">
        <v>24</v>
      </c>
      <c r="I12" s="50">
        <f t="shared" si="1"/>
        <v>384</v>
      </c>
      <c r="J12" s="50"/>
      <c r="K12" s="50">
        <v>0</v>
      </c>
      <c r="L12" s="50">
        <v>214</v>
      </c>
      <c r="M12" s="50">
        <v>1016</v>
      </c>
      <c r="N12" s="50">
        <f t="shared" si="2"/>
        <v>4754</v>
      </c>
      <c r="O12" s="287" t="s">
        <v>39</v>
      </c>
    </row>
    <row r="13" spans="1:16" s="24" customFormat="1" ht="30" customHeight="1" x14ac:dyDescent="0.3">
      <c r="A13" s="87" t="s">
        <v>304</v>
      </c>
      <c r="B13" s="44" t="s">
        <v>305</v>
      </c>
      <c r="C13" s="17" t="s">
        <v>207</v>
      </c>
      <c r="D13" s="85" t="s">
        <v>301</v>
      </c>
      <c r="E13" s="48">
        <v>16</v>
      </c>
      <c r="F13" s="49">
        <v>271</v>
      </c>
      <c r="G13" s="50">
        <f t="shared" si="0"/>
        <v>4336</v>
      </c>
      <c r="H13" s="50">
        <v>24</v>
      </c>
      <c r="I13" s="50">
        <f t="shared" si="1"/>
        <v>384</v>
      </c>
      <c r="J13" s="52"/>
      <c r="K13" s="52">
        <v>0</v>
      </c>
      <c r="L13" s="52">
        <v>214</v>
      </c>
      <c r="M13" s="50">
        <v>1016</v>
      </c>
      <c r="N13" s="50">
        <f t="shared" si="2"/>
        <v>4754</v>
      </c>
      <c r="O13" s="287" t="s">
        <v>39</v>
      </c>
    </row>
    <row r="14" spans="1:16" s="24" customFormat="1" ht="30" customHeight="1" x14ac:dyDescent="0.3">
      <c r="A14" s="87" t="s">
        <v>306</v>
      </c>
      <c r="B14" s="44" t="s">
        <v>307</v>
      </c>
      <c r="C14" s="17" t="s">
        <v>207</v>
      </c>
      <c r="D14" s="17" t="s">
        <v>308</v>
      </c>
      <c r="E14" s="48">
        <v>16</v>
      </c>
      <c r="F14" s="56">
        <v>224</v>
      </c>
      <c r="G14" s="50">
        <f t="shared" si="0"/>
        <v>3584</v>
      </c>
      <c r="H14" s="51">
        <v>9</v>
      </c>
      <c r="I14" s="50">
        <f t="shared" si="1"/>
        <v>144</v>
      </c>
      <c r="J14" s="52"/>
      <c r="K14" s="52">
        <v>0</v>
      </c>
      <c r="L14" s="52">
        <v>174</v>
      </c>
      <c r="M14" s="50">
        <f>+F14*15*0.25</f>
        <v>840</v>
      </c>
      <c r="N14" s="50">
        <f t="shared" si="2"/>
        <v>4106</v>
      </c>
      <c r="O14" s="287" t="s">
        <v>39</v>
      </c>
    </row>
    <row r="15" spans="1:16" s="24" customFormat="1" ht="30" customHeight="1" thickBot="1" x14ac:dyDescent="0.35">
      <c r="A15" s="87" t="s">
        <v>309</v>
      </c>
      <c r="B15" s="15" t="s">
        <v>310</v>
      </c>
      <c r="C15" s="17" t="s">
        <v>207</v>
      </c>
      <c r="D15" s="17" t="s">
        <v>311</v>
      </c>
      <c r="E15" s="48">
        <v>16</v>
      </c>
      <c r="F15" s="56">
        <v>224</v>
      </c>
      <c r="G15" s="280">
        <f t="shared" si="0"/>
        <v>3584</v>
      </c>
      <c r="H15" s="283">
        <v>9</v>
      </c>
      <c r="I15" s="282">
        <f t="shared" si="1"/>
        <v>144</v>
      </c>
      <c r="J15" s="286"/>
      <c r="K15" s="282">
        <v>0</v>
      </c>
      <c r="L15" s="282">
        <v>174</v>
      </c>
      <c r="M15" s="280">
        <f>+F15*15*0.25</f>
        <v>840</v>
      </c>
      <c r="N15" s="280">
        <f t="shared" si="2"/>
        <v>4106</v>
      </c>
      <c r="O15" s="287" t="s">
        <v>39</v>
      </c>
    </row>
    <row r="16" spans="1:16" s="24" customFormat="1" ht="30" customHeight="1" thickTop="1" thickBot="1" x14ac:dyDescent="0.35">
      <c r="A16" s="136"/>
      <c r="B16" s="140" t="s">
        <v>16</v>
      </c>
      <c r="C16" s="140"/>
      <c r="D16" s="105"/>
      <c r="E16" s="159"/>
      <c r="F16" s="126"/>
      <c r="G16" s="126">
        <f t="shared" ref="G16:N16" si="3">SUM(G9:G15)</f>
        <v>28848</v>
      </c>
      <c r="H16" s="126">
        <f t="shared" si="3"/>
        <v>138</v>
      </c>
      <c r="I16" s="126">
        <f t="shared" si="3"/>
        <v>2208</v>
      </c>
      <c r="J16" s="126">
        <f t="shared" si="3"/>
        <v>0</v>
      </c>
      <c r="K16" s="126">
        <f t="shared" si="3"/>
        <v>0</v>
      </c>
      <c r="L16" s="126">
        <f t="shared" si="3"/>
        <v>1418</v>
      </c>
      <c r="M16" s="126">
        <f t="shared" si="3"/>
        <v>6760</v>
      </c>
      <c r="N16" s="126">
        <f t="shared" si="3"/>
        <v>31982</v>
      </c>
      <c r="O16" s="94"/>
    </row>
    <row r="17" spans="2:14" s="24" customFormat="1" ht="22.5" customHeight="1" thickTop="1" x14ac:dyDescent="0.3"/>
    <row r="18" spans="2:14" s="24" customFormat="1" ht="22.5" customHeight="1" x14ac:dyDescent="0.3">
      <c r="B18" s="62" t="s">
        <v>32</v>
      </c>
      <c r="C18" s="62"/>
      <c r="G18" s="63"/>
      <c r="H18" s="63"/>
      <c r="I18" s="24" t="s">
        <v>33</v>
      </c>
    </row>
    <row r="19" spans="2:14" s="24" customFormat="1" ht="22.5" customHeight="1" x14ac:dyDescent="0.3">
      <c r="B19" s="62"/>
      <c r="C19" s="62"/>
    </row>
    <row r="20" spans="2:14" s="24" customFormat="1" ht="21.75" customHeight="1" x14ac:dyDescent="0.3">
      <c r="B20" s="62"/>
      <c r="C20" s="62"/>
    </row>
    <row r="21" spans="2:14" s="24" customFormat="1" ht="22.5" customHeight="1" x14ac:dyDescent="0.3">
      <c r="B21" s="62" t="s">
        <v>34</v>
      </c>
      <c r="C21" s="62"/>
      <c r="I21" s="64" t="s">
        <v>35</v>
      </c>
      <c r="J21" s="95"/>
      <c r="K21" s="95"/>
      <c r="L21" s="95"/>
      <c r="M21" s="95"/>
      <c r="N21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4" workbookViewId="0">
      <selection activeCell="E6" sqref="E6:E15"/>
    </sheetView>
  </sheetViews>
  <sheetFormatPr baseColWidth="10" defaultRowHeight="12.75" x14ac:dyDescent="0.2"/>
  <cols>
    <col min="1" max="1" width="8.7109375" style="1"/>
    <col min="2" max="2" width="29.42578125" style="1"/>
    <col min="3" max="3" width="9.140625" style="1"/>
    <col min="4" max="4" width="13.7109375" style="1"/>
    <col min="5" max="5" width="5.7109375" style="1"/>
    <col min="6" max="6" width="9.140625" style="1"/>
    <col min="7" max="7" width="10" style="1"/>
    <col min="8" max="8" width="0" style="1" hidden="1"/>
    <col min="9" max="9" width="9.140625" style="1"/>
    <col min="10" max="10" width="0" style="1" hidden="1"/>
    <col min="11" max="11" width="7" style="1"/>
    <col min="12" max="13" width="10.28515625" style="1"/>
    <col min="14" max="14" width="11.140625" style="1"/>
    <col min="15" max="15" width="28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" customHeight="1" x14ac:dyDescent="0.25">
      <c r="A4" s="294" t="s">
        <v>478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</row>
    <row r="5" spans="1:15" s="2" customFormat="1" ht="18.600000000000001" customHeight="1" x14ac:dyDescent="0.25"/>
    <row r="6" spans="1:15" ht="52.5" customHeight="1" x14ac:dyDescent="0.25">
      <c r="A6" s="111" t="s">
        <v>4</v>
      </c>
      <c r="B6" s="112" t="s">
        <v>5</v>
      </c>
      <c r="C6" s="113" t="s">
        <v>6</v>
      </c>
      <c r="D6" s="112" t="s">
        <v>7</v>
      </c>
      <c r="E6" s="113" t="s">
        <v>8</v>
      </c>
      <c r="F6" s="113" t="s">
        <v>9</v>
      </c>
      <c r="G6" s="113" t="s">
        <v>10</v>
      </c>
      <c r="H6" s="113" t="s">
        <v>11</v>
      </c>
      <c r="I6" s="39" t="s">
        <v>12</v>
      </c>
      <c r="J6" s="113"/>
      <c r="K6" s="39" t="s">
        <v>13</v>
      </c>
      <c r="L6" s="39" t="s">
        <v>14</v>
      </c>
      <c r="M6" s="39" t="s">
        <v>15</v>
      </c>
      <c r="N6" s="113" t="s">
        <v>16</v>
      </c>
      <c r="O6" s="114" t="s">
        <v>17</v>
      </c>
    </row>
    <row r="7" spans="1:15" s="24" customFormat="1" ht="22.5" customHeight="1" x14ac:dyDescent="0.3">
      <c r="A7" s="115" t="s">
        <v>230</v>
      </c>
      <c r="B7" s="8" t="s">
        <v>231</v>
      </c>
      <c r="C7" s="8"/>
      <c r="D7" s="80"/>
      <c r="E7" s="80"/>
      <c r="F7" s="80"/>
      <c r="G7" s="81"/>
      <c r="H7" s="81"/>
      <c r="I7" s="81"/>
      <c r="J7" s="81"/>
      <c r="K7" s="81"/>
      <c r="L7" s="81"/>
      <c r="M7" s="81"/>
      <c r="N7" s="81"/>
      <c r="O7" s="82"/>
    </row>
    <row r="8" spans="1:15" s="24" customFormat="1" ht="22.5" customHeight="1" x14ac:dyDescent="0.3">
      <c r="A8" s="115" t="s">
        <v>230</v>
      </c>
      <c r="B8" s="142" t="s">
        <v>293</v>
      </c>
      <c r="C8" s="142"/>
      <c r="D8" s="47"/>
      <c r="E8" s="47"/>
      <c r="F8" s="47"/>
      <c r="G8" s="50"/>
      <c r="H8" s="50"/>
      <c r="I8" s="50"/>
      <c r="J8" s="50"/>
      <c r="K8" s="50"/>
      <c r="L8" s="50"/>
      <c r="M8" s="50"/>
      <c r="N8" s="50"/>
      <c r="O8" s="84"/>
    </row>
    <row r="9" spans="1:15" s="24" customFormat="1" ht="30" customHeight="1" x14ac:dyDescent="0.3">
      <c r="A9" s="87" t="s">
        <v>312</v>
      </c>
      <c r="B9" s="44" t="s">
        <v>313</v>
      </c>
      <c r="C9" s="17" t="s">
        <v>207</v>
      </c>
      <c r="D9" s="45" t="s">
        <v>314</v>
      </c>
      <c r="E9" s="55">
        <v>16</v>
      </c>
      <c r="F9" s="56">
        <v>200</v>
      </c>
      <c r="G9" s="50">
        <f t="shared" ref="G9:G14" si="0">+E9*F9</f>
        <v>3200</v>
      </c>
      <c r="H9" s="50">
        <v>5</v>
      </c>
      <c r="I9" s="50">
        <f t="shared" ref="I9:I14" si="1">+E9*H9</f>
        <v>80</v>
      </c>
      <c r="J9" s="52">
        <v>0</v>
      </c>
      <c r="K9" s="52">
        <f>+E9*J9</f>
        <v>0</v>
      </c>
      <c r="L9" s="52">
        <v>95</v>
      </c>
      <c r="M9" s="52">
        <f t="shared" ref="M9:M14" si="2">+F9*15*0.25</f>
        <v>750</v>
      </c>
      <c r="N9" s="50">
        <f t="shared" ref="N9:N14" si="3">+G9-I9+K9-L9+M9</f>
        <v>3775</v>
      </c>
      <c r="O9" s="287" t="s">
        <v>120</v>
      </c>
    </row>
    <row r="10" spans="1:15" s="24" customFormat="1" ht="30" customHeight="1" x14ac:dyDescent="0.3">
      <c r="A10" s="87" t="s">
        <v>315</v>
      </c>
      <c r="B10" s="145" t="s">
        <v>316</v>
      </c>
      <c r="C10" s="45" t="s">
        <v>207</v>
      </c>
      <c r="D10" s="45" t="s">
        <v>314</v>
      </c>
      <c r="E10" s="55">
        <v>16</v>
      </c>
      <c r="F10" s="56">
        <v>200</v>
      </c>
      <c r="G10" s="52">
        <f t="shared" si="0"/>
        <v>3200</v>
      </c>
      <c r="H10" s="52">
        <v>5</v>
      </c>
      <c r="I10" s="52">
        <f t="shared" si="1"/>
        <v>80</v>
      </c>
      <c r="J10" s="52">
        <v>0</v>
      </c>
      <c r="K10" s="52">
        <f>J10*E10</f>
        <v>0</v>
      </c>
      <c r="L10" s="52">
        <v>95</v>
      </c>
      <c r="M10" s="52">
        <f t="shared" si="2"/>
        <v>750</v>
      </c>
      <c r="N10" s="50">
        <f t="shared" si="3"/>
        <v>3775</v>
      </c>
      <c r="O10" s="287" t="s">
        <v>120</v>
      </c>
    </row>
    <row r="11" spans="1:15" s="24" customFormat="1" ht="30" customHeight="1" x14ac:dyDescent="0.3">
      <c r="A11" s="87" t="s">
        <v>315</v>
      </c>
      <c r="B11" s="145" t="s">
        <v>317</v>
      </c>
      <c r="C11" s="45" t="s">
        <v>207</v>
      </c>
      <c r="D11" s="45" t="s">
        <v>314</v>
      </c>
      <c r="E11" s="55">
        <v>16</v>
      </c>
      <c r="F11" s="56">
        <v>200</v>
      </c>
      <c r="G11" s="52">
        <f t="shared" si="0"/>
        <v>3200</v>
      </c>
      <c r="H11" s="52">
        <v>5</v>
      </c>
      <c r="I11" s="52">
        <f t="shared" si="1"/>
        <v>80</v>
      </c>
      <c r="J11" s="52">
        <v>0</v>
      </c>
      <c r="K11" s="52">
        <f>J11*E11</f>
        <v>0</v>
      </c>
      <c r="L11" s="52">
        <v>95</v>
      </c>
      <c r="M11" s="52">
        <f t="shared" si="2"/>
        <v>750</v>
      </c>
      <c r="N11" s="50">
        <f t="shared" si="3"/>
        <v>3775</v>
      </c>
      <c r="O11" s="287" t="s">
        <v>120</v>
      </c>
    </row>
    <row r="12" spans="1:15" s="24" customFormat="1" ht="30" customHeight="1" x14ac:dyDescent="0.3">
      <c r="A12" s="87" t="s">
        <v>318</v>
      </c>
      <c r="B12" s="145" t="s">
        <v>319</v>
      </c>
      <c r="C12" s="45" t="s">
        <v>207</v>
      </c>
      <c r="D12" s="45" t="s">
        <v>314</v>
      </c>
      <c r="E12" s="55">
        <v>16</v>
      </c>
      <c r="F12" s="56">
        <v>200</v>
      </c>
      <c r="G12" s="52">
        <f t="shared" si="0"/>
        <v>3200</v>
      </c>
      <c r="H12" s="52">
        <v>5</v>
      </c>
      <c r="I12" s="52">
        <f t="shared" si="1"/>
        <v>80</v>
      </c>
      <c r="J12" s="86">
        <v>0</v>
      </c>
      <c r="K12" s="52">
        <f>J12*E12</f>
        <v>0</v>
      </c>
      <c r="L12" s="52">
        <v>95</v>
      </c>
      <c r="M12" s="52">
        <f t="shared" si="2"/>
        <v>750</v>
      </c>
      <c r="N12" s="50">
        <f t="shared" si="3"/>
        <v>3775</v>
      </c>
      <c r="O12" s="287" t="s">
        <v>120</v>
      </c>
    </row>
    <row r="13" spans="1:15" s="24" customFormat="1" ht="30" customHeight="1" x14ac:dyDescent="0.3">
      <c r="A13" s="87" t="s">
        <v>320</v>
      </c>
      <c r="B13" s="15" t="s">
        <v>321</v>
      </c>
      <c r="C13" s="45" t="s">
        <v>207</v>
      </c>
      <c r="D13" s="45" t="s">
        <v>314</v>
      </c>
      <c r="E13" s="55">
        <v>16</v>
      </c>
      <c r="F13" s="56">
        <v>200</v>
      </c>
      <c r="G13" s="52">
        <f t="shared" si="0"/>
        <v>3200</v>
      </c>
      <c r="H13" s="52">
        <v>5</v>
      </c>
      <c r="I13" s="52">
        <f t="shared" si="1"/>
        <v>80</v>
      </c>
      <c r="J13" s="52">
        <v>0</v>
      </c>
      <c r="K13" s="52">
        <f>J13*E13</f>
        <v>0</v>
      </c>
      <c r="L13" s="52">
        <v>95</v>
      </c>
      <c r="M13" s="52">
        <f t="shared" si="2"/>
        <v>750</v>
      </c>
      <c r="N13" s="50">
        <f t="shared" si="3"/>
        <v>3775</v>
      </c>
      <c r="O13" s="287" t="s">
        <v>120</v>
      </c>
    </row>
    <row r="14" spans="1:15" s="24" customFormat="1" ht="30" customHeight="1" x14ac:dyDescent="0.3">
      <c r="A14" s="87" t="s">
        <v>322</v>
      </c>
      <c r="B14" s="145" t="s">
        <v>323</v>
      </c>
      <c r="C14" s="45" t="s">
        <v>207</v>
      </c>
      <c r="D14" s="45" t="s">
        <v>314</v>
      </c>
      <c r="E14" s="55">
        <v>16</v>
      </c>
      <c r="F14" s="56">
        <v>200</v>
      </c>
      <c r="G14" s="52">
        <f t="shared" si="0"/>
        <v>3200</v>
      </c>
      <c r="H14" s="52">
        <v>5</v>
      </c>
      <c r="I14" s="52">
        <f t="shared" si="1"/>
        <v>80</v>
      </c>
      <c r="J14" s="86">
        <v>0</v>
      </c>
      <c r="K14" s="52">
        <f>J14*E14</f>
        <v>0</v>
      </c>
      <c r="L14" s="52">
        <v>95</v>
      </c>
      <c r="M14" s="52">
        <f t="shared" si="2"/>
        <v>750</v>
      </c>
      <c r="N14" s="50">
        <f t="shared" si="3"/>
        <v>3775</v>
      </c>
      <c r="O14" s="287" t="s">
        <v>120</v>
      </c>
    </row>
    <row r="15" spans="1:15" s="24" customFormat="1" ht="30" customHeight="1" x14ac:dyDescent="0.3">
      <c r="A15" s="136"/>
      <c r="B15" s="140" t="s">
        <v>16</v>
      </c>
      <c r="C15" s="140"/>
      <c r="D15" s="105"/>
      <c r="E15" s="159"/>
      <c r="F15" s="126"/>
      <c r="G15" s="126">
        <f t="shared" ref="G15:N15" si="4">SUM(G9:G14)</f>
        <v>19200</v>
      </c>
      <c r="H15" s="126">
        <f t="shared" si="4"/>
        <v>30</v>
      </c>
      <c r="I15" s="126">
        <f t="shared" si="4"/>
        <v>480</v>
      </c>
      <c r="J15" s="126">
        <f t="shared" si="4"/>
        <v>0</v>
      </c>
      <c r="K15" s="126">
        <f t="shared" si="4"/>
        <v>0</v>
      </c>
      <c r="L15" s="126">
        <f t="shared" si="4"/>
        <v>570</v>
      </c>
      <c r="M15" s="126">
        <f t="shared" si="4"/>
        <v>4500</v>
      </c>
      <c r="N15" s="126">
        <f t="shared" si="4"/>
        <v>22650</v>
      </c>
      <c r="O15" s="94"/>
    </row>
    <row r="16" spans="1:15" s="24" customFormat="1" ht="22.5" customHeight="1" x14ac:dyDescent="0.3"/>
    <row r="17" spans="2:14" s="24" customFormat="1" ht="22.5" customHeight="1" x14ac:dyDescent="0.3">
      <c r="B17" s="62" t="s">
        <v>32</v>
      </c>
      <c r="C17" s="62"/>
      <c r="G17" s="63"/>
      <c r="H17" s="63"/>
      <c r="I17" s="24" t="s">
        <v>33</v>
      </c>
    </row>
    <row r="18" spans="2:14" s="24" customFormat="1" ht="22.5" customHeight="1" x14ac:dyDescent="0.3">
      <c r="B18" s="62"/>
      <c r="C18" s="62"/>
    </row>
    <row r="19" spans="2:14" s="24" customFormat="1" ht="21.75" customHeight="1" x14ac:dyDescent="0.3">
      <c r="B19" s="62"/>
      <c r="C19" s="62"/>
    </row>
    <row r="20" spans="2:14" s="24" customFormat="1" ht="22.5" customHeight="1" x14ac:dyDescent="0.3">
      <c r="B20" s="62" t="s">
        <v>34</v>
      </c>
      <c r="C20" s="62"/>
      <c r="I20" s="64" t="s">
        <v>35</v>
      </c>
      <c r="J20" s="95"/>
      <c r="K20" s="95"/>
      <c r="L20" s="95"/>
      <c r="M20" s="95"/>
      <c r="N20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zoomScale="80" zoomScaleNormal="80" workbookViewId="0">
      <selection activeCell="E5" sqref="E5:E13"/>
    </sheetView>
  </sheetViews>
  <sheetFormatPr baseColWidth="10" defaultRowHeight="12.75" x14ac:dyDescent="0.2"/>
  <cols>
    <col min="1" max="1" width="8.7109375" style="1"/>
    <col min="2" max="2" width="29.85546875" style="1" customWidth="1"/>
    <col min="3" max="3" width="14.140625" style="1" customWidth="1"/>
    <col min="4" max="4" width="12.140625" style="1" customWidth="1"/>
    <col min="5" max="5" width="4.42578125" style="1"/>
    <col min="6" max="6" width="8.7109375" style="1"/>
    <col min="7" max="7" width="11.5703125" style="1"/>
    <col min="8" max="8" width="0" style="1" hidden="1"/>
    <col min="9" max="9" width="11" style="1"/>
    <col min="10" max="10" width="0" style="1" hidden="1"/>
    <col min="11" max="12" width="8.140625" style="1"/>
    <col min="13" max="13" width="12" style="1"/>
    <col min="14" max="14" width="11.5703125" style="1"/>
    <col min="15" max="15" width="25.85546875" style="1"/>
    <col min="16" max="16" width="7.5703125" style="1"/>
    <col min="17" max="17" width="9.28515625" style="1"/>
    <col min="18" max="1024" width="11.5703125" style="1"/>
  </cols>
  <sheetData>
    <row r="1" spans="1:20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20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20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0" s="2" customFormat="1" ht="18.600000000000001" customHeight="1" thickBot="1" x14ac:dyDescent="0.3">
      <c r="A4" s="2" t="s">
        <v>3</v>
      </c>
    </row>
    <row r="5" spans="1:20" ht="36.6" customHeight="1" thickTop="1" thickBot="1" x14ac:dyDescent="0.3">
      <c r="A5" s="37" t="s">
        <v>4</v>
      </c>
      <c r="B5" s="38" t="s">
        <v>5</v>
      </c>
      <c r="C5" s="38" t="s">
        <v>6</v>
      </c>
      <c r="D5" s="38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/>
      <c r="K5" s="39" t="s">
        <v>13</v>
      </c>
      <c r="L5" s="39" t="s">
        <v>14</v>
      </c>
      <c r="M5" s="39" t="s">
        <v>15</v>
      </c>
      <c r="N5" s="39" t="s">
        <v>16</v>
      </c>
      <c r="O5" s="40" t="s">
        <v>17</v>
      </c>
    </row>
    <row r="6" spans="1:20" ht="36" customHeight="1" thickTop="1" x14ac:dyDescent="0.2">
      <c r="A6" s="41" t="s">
        <v>18</v>
      </c>
      <c r="B6" s="8" t="s">
        <v>19</v>
      </c>
      <c r="C6" s="42"/>
      <c r="D6" s="10"/>
      <c r="E6" s="10"/>
      <c r="F6" s="10"/>
      <c r="G6" s="12"/>
      <c r="H6" s="12"/>
      <c r="I6" s="12"/>
      <c r="J6" s="43"/>
      <c r="K6" s="43"/>
      <c r="L6" s="43"/>
      <c r="M6" s="43"/>
      <c r="N6" s="12"/>
      <c r="O6" s="13"/>
    </row>
    <row r="7" spans="1:20" ht="36" customHeight="1" x14ac:dyDescent="0.3">
      <c r="A7" s="14" t="s">
        <v>18</v>
      </c>
      <c r="B7" s="44" t="s">
        <v>36</v>
      </c>
      <c r="C7" s="45" t="s">
        <v>37</v>
      </c>
      <c r="D7" s="46" t="s">
        <v>38</v>
      </c>
      <c r="E7" s="48">
        <v>16</v>
      </c>
      <c r="F7" s="49">
        <v>1680</v>
      </c>
      <c r="G7" s="50">
        <f t="shared" ref="G7:G12" si="0">+E7*F7</f>
        <v>26880</v>
      </c>
      <c r="H7" s="51">
        <v>383</v>
      </c>
      <c r="I7" s="50">
        <f t="shared" ref="I7:I12" si="1">+E7*H7</f>
        <v>6128</v>
      </c>
      <c r="J7" s="52">
        <v>0</v>
      </c>
      <c r="K7" s="52">
        <v>0</v>
      </c>
      <c r="L7" s="52">
        <v>0</v>
      </c>
      <c r="M7" s="52">
        <f>+F7*15*0.25</f>
        <v>6300</v>
      </c>
      <c r="N7" s="50">
        <f t="shared" ref="N7:N12" si="2">+G7-I7+K7-L7+M7</f>
        <v>27052</v>
      </c>
      <c r="O7" s="53" t="s">
        <v>39</v>
      </c>
      <c r="Q7" s="23"/>
      <c r="T7" s="23"/>
    </row>
    <row r="8" spans="1:20" ht="36" customHeight="1" x14ac:dyDescent="0.3">
      <c r="A8" s="14" t="s">
        <v>18</v>
      </c>
      <c r="B8" s="44" t="s">
        <v>40</v>
      </c>
      <c r="C8" s="45" t="s">
        <v>37</v>
      </c>
      <c r="D8" s="46" t="s">
        <v>41</v>
      </c>
      <c r="E8" s="48">
        <v>16</v>
      </c>
      <c r="F8" s="54">
        <v>206</v>
      </c>
      <c r="G8" s="50">
        <f t="shared" si="0"/>
        <v>3296</v>
      </c>
      <c r="H8" s="50">
        <v>6</v>
      </c>
      <c r="I8" s="50">
        <f t="shared" si="1"/>
        <v>96</v>
      </c>
      <c r="J8" s="50">
        <v>0</v>
      </c>
      <c r="K8" s="50">
        <v>0</v>
      </c>
      <c r="L8" s="50">
        <v>0</v>
      </c>
      <c r="M8" s="52">
        <v>723</v>
      </c>
      <c r="N8" s="50">
        <f t="shared" si="2"/>
        <v>3923</v>
      </c>
      <c r="O8" s="53" t="s">
        <v>39</v>
      </c>
      <c r="Q8" s="23"/>
      <c r="T8" s="23"/>
    </row>
    <row r="9" spans="1:20" ht="36" customHeight="1" x14ac:dyDescent="0.3">
      <c r="A9" s="14" t="s">
        <v>18</v>
      </c>
      <c r="B9" s="44" t="s">
        <v>42</v>
      </c>
      <c r="C9" s="45" t="s">
        <v>37</v>
      </c>
      <c r="D9" s="46" t="s">
        <v>43</v>
      </c>
      <c r="E9" s="48">
        <v>16</v>
      </c>
      <c r="F9" s="54">
        <v>188</v>
      </c>
      <c r="G9" s="50">
        <f t="shared" si="0"/>
        <v>3008</v>
      </c>
      <c r="H9" s="50">
        <v>4</v>
      </c>
      <c r="I9" s="50">
        <f t="shared" si="1"/>
        <v>64</v>
      </c>
      <c r="J9" s="50">
        <v>0</v>
      </c>
      <c r="K9" s="50">
        <v>0</v>
      </c>
      <c r="L9" s="50">
        <v>0</v>
      </c>
      <c r="M9" s="52">
        <f>+F9*15*0.25</f>
        <v>705</v>
      </c>
      <c r="N9" s="50">
        <f t="shared" si="2"/>
        <v>3649</v>
      </c>
      <c r="O9" s="53" t="s">
        <v>39</v>
      </c>
      <c r="Q9" s="23"/>
      <c r="T9" s="23"/>
    </row>
    <row r="10" spans="1:20" ht="36" customHeight="1" x14ac:dyDescent="0.3">
      <c r="A10" s="14" t="s">
        <v>18</v>
      </c>
      <c r="B10" s="44" t="s">
        <v>44</v>
      </c>
      <c r="C10" s="45" t="s">
        <v>37</v>
      </c>
      <c r="D10" s="44" t="s">
        <v>45</v>
      </c>
      <c r="E10" s="48">
        <v>16</v>
      </c>
      <c r="F10" s="54">
        <v>212</v>
      </c>
      <c r="G10" s="50">
        <f t="shared" si="0"/>
        <v>3392</v>
      </c>
      <c r="H10" s="50">
        <v>8</v>
      </c>
      <c r="I10" s="50">
        <f t="shared" si="1"/>
        <v>128</v>
      </c>
      <c r="J10" s="50">
        <v>0</v>
      </c>
      <c r="K10" s="50">
        <v>0</v>
      </c>
      <c r="L10" s="50">
        <v>163</v>
      </c>
      <c r="M10" s="52">
        <f>+F10*15*0.25</f>
        <v>795</v>
      </c>
      <c r="N10" s="50">
        <f t="shared" si="2"/>
        <v>3896</v>
      </c>
      <c r="O10" s="53" t="s">
        <v>39</v>
      </c>
      <c r="Q10" s="23"/>
      <c r="R10" s="23"/>
    </row>
    <row r="11" spans="1:20" ht="36" customHeight="1" x14ac:dyDescent="0.3">
      <c r="A11" s="14" t="s">
        <v>18</v>
      </c>
      <c r="B11" s="44" t="s">
        <v>46</v>
      </c>
      <c r="C11" s="45" t="s">
        <v>37</v>
      </c>
      <c r="D11" s="44" t="s">
        <v>47</v>
      </c>
      <c r="E11" s="55">
        <v>16</v>
      </c>
      <c r="F11" s="56">
        <v>168</v>
      </c>
      <c r="G11" s="52">
        <f t="shared" si="0"/>
        <v>2688</v>
      </c>
      <c r="H11" s="52">
        <v>1</v>
      </c>
      <c r="I11" s="50">
        <f t="shared" si="1"/>
        <v>16</v>
      </c>
      <c r="J11" s="52">
        <v>0</v>
      </c>
      <c r="K11" s="52">
        <v>0</v>
      </c>
      <c r="L11" s="52">
        <v>0</v>
      </c>
      <c r="M11" s="52">
        <f>+F11*15*0.25/2</f>
        <v>315</v>
      </c>
      <c r="N11" s="50">
        <f t="shared" si="2"/>
        <v>2987</v>
      </c>
      <c r="O11" s="53" t="s">
        <v>39</v>
      </c>
      <c r="Q11" s="23"/>
    </row>
    <row r="12" spans="1:20" ht="36" customHeight="1" thickBot="1" x14ac:dyDescent="0.35">
      <c r="A12" s="14" t="s">
        <v>18</v>
      </c>
      <c r="B12" s="44" t="s">
        <v>48</v>
      </c>
      <c r="C12" s="45" t="s">
        <v>37</v>
      </c>
      <c r="D12" s="44" t="s">
        <v>47</v>
      </c>
      <c r="E12" s="48">
        <v>16</v>
      </c>
      <c r="F12" s="49">
        <v>168</v>
      </c>
      <c r="G12" s="280">
        <f t="shared" si="0"/>
        <v>2688</v>
      </c>
      <c r="H12" s="280">
        <v>1</v>
      </c>
      <c r="I12" s="280">
        <f t="shared" si="1"/>
        <v>16</v>
      </c>
      <c r="J12" s="280">
        <v>0</v>
      </c>
      <c r="K12" s="280">
        <v>0</v>
      </c>
      <c r="L12" s="280">
        <v>126</v>
      </c>
      <c r="M12" s="280">
        <f>+F12*15*0.25</f>
        <v>630</v>
      </c>
      <c r="N12" s="280">
        <f t="shared" si="2"/>
        <v>3176</v>
      </c>
      <c r="O12" s="53" t="s">
        <v>39</v>
      </c>
      <c r="Q12" s="23"/>
    </row>
    <row r="13" spans="1:20" ht="36" customHeight="1" thickTop="1" thickBot="1" x14ac:dyDescent="0.35">
      <c r="A13" s="26"/>
      <c r="B13" s="27" t="s">
        <v>16</v>
      </c>
      <c r="C13" s="57"/>
      <c r="D13" s="29"/>
      <c r="E13" s="58"/>
      <c r="F13" s="59"/>
      <c r="G13" s="281">
        <f t="shared" ref="G13:N13" si="3">SUM(G7:G12)</f>
        <v>41952</v>
      </c>
      <c r="H13" s="281">
        <f t="shared" si="3"/>
        <v>403</v>
      </c>
      <c r="I13" s="281">
        <f t="shared" si="3"/>
        <v>6448</v>
      </c>
      <c r="J13" s="281">
        <f t="shared" si="3"/>
        <v>0</v>
      </c>
      <c r="K13" s="281">
        <f t="shared" si="3"/>
        <v>0</v>
      </c>
      <c r="L13" s="281">
        <f t="shared" si="3"/>
        <v>289</v>
      </c>
      <c r="M13" s="281">
        <f t="shared" si="3"/>
        <v>9468</v>
      </c>
      <c r="N13" s="281">
        <f t="shared" si="3"/>
        <v>44683</v>
      </c>
      <c r="O13" s="60"/>
    </row>
    <row r="14" spans="1:20" ht="22.5" customHeight="1" thickTop="1" x14ac:dyDescent="0.2">
      <c r="I14" s="23"/>
      <c r="J14" s="23"/>
      <c r="K14" s="61"/>
      <c r="L14" s="61"/>
      <c r="M14" s="61"/>
    </row>
    <row r="15" spans="1:20" s="24" customFormat="1" ht="22.5" customHeight="1" x14ac:dyDescent="0.3">
      <c r="B15" s="62" t="s">
        <v>32</v>
      </c>
      <c r="C15" s="62"/>
      <c r="G15" s="63"/>
      <c r="H15" s="63"/>
      <c r="I15" s="24" t="s">
        <v>33</v>
      </c>
    </row>
    <row r="16" spans="1:20" s="24" customFormat="1" ht="22.5" customHeight="1" x14ac:dyDescent="0.3">
      <c r="B16" s="62"/>
      <c r="C16" s="62"/>
    </row>
    <row r="17" spans="2:14" s="24" customFormat="1" ht="21.75" customHeight="1" x14ac:dyDescent="0.3">
      <c r="B17" s="62"/>
      <c r="C17" s="62"/>
    </row>
    <row r="18" spans="2:14" s="24" customFormat="1" ht="22.5" customHeight="1" x14ac:dyDescent="0.3">
      <c r="B18" s="62" t="s">
        <v>34</v>
      </c>
      <c r="C18" s="62"/>
      <c r="I18" s="64" t="s">
        <v>35</v>
      </c>
      <c r="J18" s="64"/>
      <c r="K18" s="64"/>
      <c r="L18" s="64"/>
      <c r="M18" s="64"/>
      <c r="N18" s="62"/>
    </row>
  </sheetData>
  <mergeCells count="3">
    <mergeCell ref="A1:O1"/>
    <mergeCell ref="A2:O2"/>
    <mergeCell ref="A3:O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zoomScale="90" zoomScaleNormal="90" workbookViewId="0">
      <selection activeCell="E6" sqref="E6:E19"/>
    </sheetView>
  </sheetViews>
  <sheetFormatPr baseColWidth="10" defaultRowHeight="12.75" x14ac:dyDescent="0.2"/>
  <cols>
    <col min="1" max="1" width="8.7109375" style="1"/>
    <col min="2" max="2" width="30.7109375" style="1"/>
    <col min="3" max="3" width="12.7109375" style="1"/>
    <col min="4" max="4" width="14.85546875" style="1"/>
    <col min="5" max="5" width="5.7109375" style="1"/>
    <col min="6" max="6" width="8.7109375" style="1"/>
    <col min="7" max="7" width="10" style="1"/>
    <col min="8" max="8" width="0" style="1" hidden="1"/>
    <col min="9" max="9" width="9.7109375" style="1"/>
    <col min="10" max="10" width="0" style="1" hidden="1"/>
    <col min="11" max="12" width="9.7109375" style="1"/>
    <col min="13" max="13" width="13.140625" style="1"/>
    <col min="14" max="14" width="10.7109375" style="1"/>
    <col min="15" max="15" width="29.570312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" customHeight="1" x14ac:dyDescent="0.25">
      <c r="A4" s="294" t="s">
        <v>478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</row>
    <row r="5" spans="1:15" s="2" customFormat="1" ht="18.600000000000001" customHeight="1" thickBot="1" x14ac:dyDescent="0.3"/>
    <row r="6" spans="1:15" ht="34.15" customHeight="1" thickTop="1" thickBot="1" x14ac:dyDescent="0.3">
      <c r="A6" s="111" t="s">
        <v>4</v>
      </c>
      <c r="B6" s="112" t="s">
        <v>5</v>
      </c>
      <c r="C6" s="112" t="s">
        <v>6</v>
      </c>
      <c r="D6" s="112" t="s">
        <v>7</v>
      </c>
      <c r="E6" s="113" t="s">
        <v>8</v>
      </c>
      <c r="F6" s="113" t="s">
        <v>9</v>
      </c>
      <c r="G6" s="113" t="s">
        <v>10</v>
      </c>
      <c r="H6" s="113" t="s">
        <v>11</v>
      </c>
      <c r="I6" s="113" t="s">
        <v>12</v>
      </c>
      <c r="J6" s="39" t="s">
        <v>113</v>
      </c>
      <c r="K6" s="39" t="s">
        <v>142</v>
      </c>
      <c r="L6" s="39" t="s">
        <v>14</v>
      </c>
      <c r="M6" s="39" t="s">
        <v>15</v>
      </c>
      <c r="N6" s="113" t="s">
        <v>16</v>
      </c>
      <c r="O6" s="114" t="s">
        <v>17</v>
      </c>
    </row>
    <row r="7" spans="1:15" s="24" customFormat="1" ht="31.9" customHeight="1" thickTop="1" x14ac:dyDescent="0.3">
      <c r="A7" s="115" t="s">
        <v>230</v>
      </c>
      <c r="B7" s="8" t="s">
        <v>231</v>
      </c>
      <c r="C7" s="8"/>
      <c r="D7" s="80"/>
      <c r="E7" s="80"/>
      <c r="F7" s="80"/>
      <c r="G7" s="81"/>
      <c r="H7" s="81"/>
      <c r="I7" s="81"/>
      <c r="J7" s="81"/>
      <c r="K7" s="81"/>
      <c r="L7" s="81"/>
      <c r="M7" s="81"/>
      <c r="N7" s="81"/>
      <c r="O7" s="82"/>
    </row>
    <row r="8" spans="1:15" s="24" customFormat="1" ht="31.9" customHeight="1" x14ac:dyDescent="0.3">
      <c r="A8" s="14" t="s">
        <v>230</v>
      </c>
      <c r="B8" s="44" t="s">
        <v>324</v>
      </c>
      <c r="C8" s="83" t="s">
        <v>325</v>
      </c>
      <c r="D8" s="17" t="s">
        <v>203</v>
      </c>
      <c r="E8" s="48">
        <v>16</v>
      </c>
      <c r="F8" s="49">
        <v>380</v>
      </c>
      <c r="G8" s="50">
        <f t="shared" ref="G8:G15" si="0">E8*F8</f>
        <v>6080</v>
      </c>
      <c r="H8" s="50">
        <v>46</v>
      </c>
      <c r="I8" s="50">
        <f t="shared" ref="I8:I15" si="1">E8*H8</f>
        <v>736</v>
      </c>
      <c r="J8" s="50">
        <v>0</v>
      </c>
      <c r="K8" s="50">
        <f t="shared" ref="K8:K15" si="2">+E8*J8</f>
        <v>0</v>
      </c>
      <c r="L8" s="50">
        <v>0</v>
      </c>
      <c r="M8" s="50">
        <f>+F8*15*0.25</f>
        <v>1425</v>
      </c>
      <c r="N8" s="50">
        <f t="shared" ref="N8:N17" si="3">+G8-I8+K8-L8+M8</f>
        <v>6769</v>
      </c>
      <c r="O8" s="287" t="s">
        <v>39</v>
      </c>
    </row>
    <row r="9" spans="1:15" s="24" customFormat="1" ht="31.9" customHeight="1" x14ac:dyDescent="0.3">
      <c r="A9" s="14" t="s">
        <v>230</v>
      </c>
      <c r="B9" s="15" t="s">
        <v>326</v>
      </c>
      <c r="C9" s="83" t="s">
        <v>325</v>
      </c>
      <c r="D9" s="17" t="s">
        <v>327</v>
      </c>
      <c r="E9" s="48">
        <v>16</v>
      </c>
      <c r="F9" s="49">
        <v>297</v>
      </c>
      <c r="G9" s="50">
        <f t="shared" si="0"/>
        <v>4752</v>
      </c>
      <c r="H9" s="50">
        <v>30</v>
      </c>
      <c r="I9" s="50">
        <f t="shared" si="1"/>
        <v>480</v>
      </c>
      <c r="J9" s="50">
        <v>0</v>
      </c>
      <c r="K9" s="50">
        <f t="shared" si="2"/>
        <v>0</v>
      </c>
      <c r="L9" s="50">
        <v>0</v>
      </c>
      <c r="M9" s="50">
        <v>1114</v>
      </c>
      <c r="N9" s="50">
        <f t="shared" si="3"/>
        <v>5386</v>
      </c>
      <c r="O9" s="287" t="s">
        <v>39</v>
      </c>
    </row>
    <row r="10" spans="1:15" s="24" customFormat="1" ht="31.9" customHeight="1" x14ac:dyDescent="0.3">
      <c r="A10" s="14" t="s">
        <v>230</v>
      </c>
      <c r="B10" s="44" t="s">
        <v>328</v>
      </c>
      <c r="C10" s="83" t="s">
        <v>325</v>
      </c>
      <c r="D10" s="17" t="s">
        <v>329</v>
      </c>
      <c r="E10" s="48">
        <v>16</v>
      </c>
      <c r="F10" s="49">
        <v>206</v>
      </c>
      <c r="G10" s="50">
        <f t="shared" si="0"/>
        <v>3296</v>
      </c>
      <c r="H10" s="50">
        <v>6</v>
      </c>
      <c r="I10" s="50">
        <f t="shared" si="1"/>
        <v>96</v>
      </c>
      <c r="J10" s="50">
        <v>0</v>
      </c>
      <c r="K10" s="50">
        <f t="shared" si="2"/>
        <v>0</v>
      </c>
      <c r="L10" s="50">
        <v>0</v>
      </c>
      <c r="M10" s="50">
        <v>773</v>
      </c>
      <c r="N10" s="50">
        <f t="shared" si="3"/>
        <v>3973</v>
      </c>
      <c r="O10" s="287" t="s">
        <v>39</v>
      </c>
    </row>
    <row r="11" spans="1:15" s="24" customFormat="1" ht="31.9" customHeight="1" x14ac:dyDescent="0.3">
      <c r="A11" s="14" t="s">
        <v>230</v>
      </c>
      <c r="B11" s="44" t="s">
        <v>330</v>
      </c>
      <c r="C11" s="83" t="s">
        <v>325</v>
      </c>
      <c r="D11" s="17" t="s">
        <v>329</v>
      </c>
      <c r="E11" s="48">
        <v>16</v>
      </c>
      <c r="F11" s="49">
        <v>206</v>
      </c>
      <c r="G11" s="50">
        <f t="shared" si="0"/>
        <v>3296</v>
      </c>
      <c r="H11" s="50">
        <v>6</v>
      </c>
      <c r="I11" s="50">
        <f t="shared" si="1"/>
        <v>96</v>
      </c>
      <c r="J11" s="50">
        <v>0</v>
      </c>
      <c r="K11" s="50">
        <f t="shared" si="2"/>
        <v>0</v>
      </c>
      <c r="L11" s="50">
        <v>0</v>
      </c>
      <c r="M11" s="50">
        <v>773</v>
      </c>
      <c r="N11" s="50">
        <f t="shared" si="3"/>
        <v>3973</v>
      </c>
      <c r="O11" s="287" t="s">
        <v>39</v>
      </c>
    </row>
    <row r="12" spans="1:15" s="24" customFormat="1" ht="31.9" customHeight="1" x14ac:dyDescent="0.3">
      <c r="A12" s="14" t="s">
        <v>230</v>
      </c>
      <c r="B12" s="44" t="s">
        <v>331</v>
      </c>
      <c r="C12" s="45" t="s">
        <v>332</v>
      </c>
      <c r="D12" s="17" t="s">
        <v>333</v>
      </c>
      <c r="E12" s="48">
        <v>16</v>
      </c>
      <c r="F12" s="49">
        <v>206</v>
      </c>
      <c r="G12" s="50">
        <f t="shared" si="0"/>
        <v>3296</v>
      </c>
      <c r="H12" s="50">
        <v>6</v>
      </c>
      <c r="I12" s="50">
        <f t="shared" si="1"/>
        <v>96</v>
      </c>
      <c r="J12" s="50">
        <v>0</v>
      </c>
      <c r="K12" s="50">
        <f t="shared" si="2"/>
        <v>0</v>
      </c>
      <c r="L12" s="50">
        <v>0</v>
      </c>
      <c r="M12" s="50">
        <v>773</v>
      </c>
      <c r="N12" s="50">
        <f t="shared" si="3"/>
        <v>3973</v>
      </c>
      <c r="O12" s="287" t="s">
        <v>39</v>
      </c>
    </row>
    <row r="13" spans="1:15" s="24" customFormat="1" ht="31.9" customHeight="1" x14ac:dyDescent="0.3">
      <c r="A13" s="14" t="s">
        <v>230</v>
      </c>
      <c r="B13" s="44" t="s">
        <v>334</v>
      </c>
      <c r="C13" s="45" t="s">
        <v>332</v>
      </c>
      <c r="D13" s="17" t="s">
        <v>335</v>
      </c>
      <c r="E13" s="48">
        <v>16</v>
      </c>
      <c r="F13" s="49">
        <v>188</v>
      </c>
      <c r="G13" s="50">
        <f t="shared" si="0"/>
        <v>3008</v>
      </c>
      <c r="H13" s="50">
        <v>4</v>
      </c>
      <c r="I13" s="50">
        <f t="shared" si="1"/>
        <v>64</v>
      </c>
      <c r="J13" s="50">
        <v>0</v>
      </c>
      <c r="K13" s="50">
        <f t="shared" si="2"/>
        <v>0</v>
      </c>
      <c r="L13" s="50">
        <v>142</v>
      </c>
      <c r="M13" s="50">
        <f>+F13*15*0.25</f>
        <v>705</v>
      </c>
      <c r="N13" s="50">
        <f t="shared" si="3"/>
        <v>3507</v>
      </c>
      <c r="O13" s="287" t="s">
        <v>39</v>
      </c>
    </row>
    <row r="14" spans="1:15" s="24" customFormat="1" ht="31.9" customHeight="1" x14ac:dyDescent="0.3">
      <c r="A14" s="87" t="s">
        <v>230</v>
      </c>
      <c r="B14" s="152" t="s">
        <v>336</v>
      </c>
      <c r="C14" s="45" t="s">
        <v>332</v>
      </c>
      <c r="D14" s="17" t="s">
        <v>292</v>
      </c>
      <c r="E14" s="48">
        <v>15</v>
      </c>
      <c r="F14" s="49">
        <v>122</v>
      </c>
      <c r="G14" s="50">
        <f t="shared" si="0"/>
        <v>1830</v>
      </c>
      <c r="H14" s="50">
        <v>0</v>
      </c>
      <c r="I14" s="50">
        <f t="shared" si="1"/>
        <v>0</v>
      </c>
      <c r="J14" s="51">
        <v>8</v>
      </c>
      <c r="K14" s="50">
        <f t="shared" si="2"/>
        <v>120</v>
      </c>
      <c r="L14" s="50">
        <v>0</v>
      </c>
      <c r="M14" s="50">
        <v>305</v>
      </c>
      <c r="N14" s="50">
        <f t="shared" si="3"/>
        <v>2255</v>
      </c>
      <c r="O14" s="287" t="s">
        <v>39</v>
      </c>
    </row>
    <row r="15" spans="1:15" s="24" customFormat="1" ht="31.9" customHeight="1" x14ac:dyDescent="0.3">
      <c r="A15" s="14" t="s">
        <v>230</v>
      </c>
      <c r="B15" s="44" t="s">
        <v>337</v>
      </c>
      <c r="C15" s="45" t="s">
        <v>332</v>
      </c>
      <c r="D15" s="17" t="s">
        <v>292</v>
      </c>
      <c r="E15" s="48">
        <v>16</v>
      </c>
      <c r="F15" s="49">
        <v>86</v>
      </c>
      <c r="G15" s="50">
        <f t="shared" si="0"/>
        <v>1376</v>
      </c>
      <c r="H15" s="50">
        <v>0</v>
      </c>
      <c r="I15" s="50">
        <f t="shared" si="1"/>
        <v>0</v>
      </c>
      <c r="J15" s="51">
        <v>8</v>
      </c>
      <c r="K15" s="50">
        <f t="shared" si="2"/>
        <v>128</v>
      </c>
      <c r="L15" s="50">
        <v>0</v>
      </c>
      <c r="M15" s="50">
        <v>323</v>
      </c>
      <c r="N15" s="50">
        <f t="shared" si="3"/>
        <v>1827</v>
      </c>
      <c r="O15" s="287" t="s">
        <v>39</v>
      </c>
    </row>
    <row r="16" spans="1:15" s="24" customFormat="1" ht="31.9" customHeight="1" x14ac:dyDescent="0.3">
      <c r="A16" s="14" t="s">
        <v>230</v>
      </c>
      <c r="B16" s="160" t="s">
        <v>338</v>
      </c>
      <c r="C16" s="108" t="s">
        <v>332</v>
      </c>
      <c r="D16" s="17" t="s">
        <v>292</v>
      </c>
      <c r="E16" s="48">
        <v>16</v>
      </c>
      <c r="F16" s="56">
        <v>112</v>
      </c>
      <c r="G16" s="156">
        <f>+E16*F16</f>
        <v>1792</v>
      </c>
      <c r="H16" s="156">
        <v>0</v>
      </c>
      <c r="I16" s="156">
        <f>+E16*H16</f>
        <v>0</v>
      </c>
      <c r="J16" s="72">
        <v>7</v>
      </c>
      <c r="K16" s="156">
        <f>J16*E16</f>
        <v>112</v>
      </c>
      <c r="L16" s="156">
        <v>0</v>
      </c>
      <c r="M16" s="155">
        <f>+F16*15*0.25</f>
        <v>420</v>
      </c>
      <c r="N16" s="155">
        <f t="shared" si="3"/>
        <v>2324</v>
      </c>
      <c r="O16" s="287" t="s">
        <v>120</v>
      </c>
    </row>
    <row r="17" spans="1:15" s="24" customFormat="1" ht="31.9" customHeight="1" thickBot="1" x14ac:dyDescent="0.35">
      <c r="A17" s="87" t="s">
        <v>339</v>
      </c>
      <c r="B17" s="69" t="s">
        <v>340</v>
      </c>
      <c r="C17" s="161" t="s">
        <v>341</v>
      </c>
      <c r="D17" s="17" t="s">
        <v>342</v>
      </c>
      <c r="E17" s="48">
        <v>16</v>
      </c>
      <c r="F17" s="56">
        <v>132</v>
      </c>
      <c r="G17" s="280">
        <f>E17*F17</f>
        <v>2112</v>
      </c>
      <c r="H17" s="283">
        <v>0</v>
      </c>
      <c r="I17" s="280">
        <f>E17*H17</f>
        <v>0</v>
      </c>
      <c r="J17" s="282">
        <v>5</v>
      </c>
      <c r="K17" s="282">
        <f>J17*E17</f>
        <v>80</v>
      </c>
      <c r="L17" s="282">
        <v>0</v>
      </c>
      <c r="M17" s="280">
        <v>250</v>
      </c>
      <c r="N17" s="280">
        <f t="shared" si="3"/>
        <v>2442</v>
      </c>
      <c r="O17" s="287" t="s">
        <v>120</v>
      </c>
    </row>
    <row r="18" spans="1:15" s="24" customFormat="1" ht="31.9" customHeight="1" thickTop="1" x14ac:dyDescent="0.3">
      <c r="A18" s="162"/>
      <c r="B18" s="97" t="s">
        <v>16</v>
      </c>
      <c r="C18" s="97"/>
      <c r="D18" s="97"/>
      <c r="E18" s="97"/>
      <c r="F18" s="163"/>
      <c r="G18" s="163">
        <f>SUM(G8:G17)</f>
        <v>30838</v>
      </c>
      <c r="H18" s="163">
        <f>SUM(H13:H17)</f>
        <v>4</v>
      </c>
      <c r="I18" s="163">
        <f t="shared" ref="I18:N18" si="4">SUM(I8:I17)</f>
        <v>1568</v>
      </c>
      <c r="J18" s="163">
        <f t="shared" si="4"/>
        <v>28</v>
      </c>
      <c r="K18" s="163">
        <f t="shared" si="4"/>
        <v>440</v>
      </c>
      <c r="L18" s="163">
        <f t="shared" si="4"/>
        <v>142</v>
      </c>
      <c r="M18" s="163">
        <f t="shared" si="4"/>
        <v>6861</v>
      </c>
      <c r="N18" s="163">
        <f t="shared" si="4"/>
        <v>36429</v>
      </c>
      <c r="O18" s="84"/>
    </row>
    <row r="19" spans="1:15" s="24" customFormat="1" ht="31.9" customHeight="1" thickBot="1" x14ac:dyDescent="0.35">
      <c r="A19" s="136"/>
      <c r="B19" s="58"/>
      <c r="C19" s="58"/>
      <c r="D19" s="105"/>
      <c r="E19" s="159"/>
      <c r="F19" s="159"/>
      <c r="G19" s="106"/>
      <c r="H19" s="106"/>
      <c r="I19" s="106"/>
      <c r="J19" s="106"/>
      <c r="K19" s="126"/>
      <c r="L19" s="126"/>
      <c r="M19" s="126"/>
      <c r="N19" s="164"/>
      <c r="O19" s="94"/>
    </row>
    <row r="20" spans="1:15" s="24" customFormat="1" ht="22.5" customHeight="1" thickTop="1" x14ac:dyDescent="0.3">
      <c r="B20" s="62" t="s">
        <v>32</v>
      </c>
      <c r="C20" s="62"/>
      <c r="G20" s="63"/>
      <c r="H20" s="63"/>
      <c r="I20" s="24" t="s">
        <v>33</v>
      </c>
    </row>
    <row r="21" spans="1:15" s="24" customFormat="1" ht="22.5" customHeight="1" x14ac:dyDescent="0.3">
      <c r="B21" s="62"/>
      <c r="C21" s="62"/>
    </row>
    <row r="22" spans="1:15" s="24" customFormat="1" ht="21.75" customHeight="1" x14ac:dyDescent="0.3">
      <c r="B22" s="62"/>
      <c r="C22" s="62"/>
    </row>
    <row r="23" spans="1:15" s="24" customFormat="1" ht="22.5" customHeight="1" x14ac:dyDescent="0.3">
      <c r="B23" s="62" t="s">
        <v>34</v>
      </c>
      <c r="C23" s="62"/>
      <c r="I23" s="64" t="s">
        <v>35</v>
      </c>
      <c r="J23" s="95"/>
      <c r="K23" s="95"/>
      <c r="L23" s="95"/>
      <c r="M23" s="95"/>
      <c r="N23" s="95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7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workbookViewId="0">
      <selection activeCell="E5" sqref="E5:E14"/>
    </sheetView>
  </sheetViews>
  <sheetFormatPr baseColWidth="10" defaultRowHeight="12.75" x14ac:dyDescent="0.2"/>
  <cols>
    <col min="1" max="1" width="8.7109375" style="1"/>
    <col min="2" max="2" width="26.7109375" style="1"/>
    <col min="3" max="3" width="11.7109375" style="1"/>
    <col min="4" max="4" width="11.140625" style="1"/>
    <col min="5" max="5" width="5.7109375" style="1"/>
    <col min="6" max="6" width="7.85546875" style="1"/>
    <col min="7" max="7" width="10" style="1"/>
    <col min="8" max="8" width="0" style="1" hidden="1"/>
    <col min="9" max="9" width="9.28515625" style="1"/>
    <col min="10" max="10" width="0" style="1" hidden="1"/>
    <col min="11" max="13" width="11" style="1"/>
    <col min="14" max="14" width="10.7109375" style="1"/>
    <col min="15" max="15" width="29" style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6" ht="37.15" customHeight="1" thickTop="1" thickBot="1" x14ac:dyDescent="0.3">
      <c r="A5" s="111" t="s">
        <v>4</v>
      </c>
      <c r="B5" s="112" t="s">
        <v>5</v>
      </c>
      <c r="C5" s="113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39" t="s">
        <v>12</v>
      </c>
      <c r="J5" s="39" t="s">
        <v>113</v>
      </c>
      <c r="K5" s="39" t="s">
        <v>142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6" s="24" customFormat="1" ht="22.5" customHeight="1" thickTop="1" x14ac:dyDescent="0.3">
      <c r="A6" s="115" t="s">
        <v>230</v>
      </c>
      <c r="B6" s="8" t="s">
        <v>231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6" s="24" customFormat="1" ht="30" customHeight="1" x14ac:dyDescent="0.3">
      <c r="A7" s="87" t="s">
        <v>230</v>
      </c>
      <c r="B7" s="44" t="s">
        <v>343</v>
      </c>
      <c r="C7" s="17" t="s">
        <v>344</v>
      </c>
      <c r="D7" s="17" t="s">
        <v>345</v>
      </c>
      <c r="E7" s="48">
        <v>16</v>
      </c>
      <c r="F7" s="49">
        <v>275</v>
      </c>
      <c r="G7" s="50">
        <f>E7*F7</f>
        <v>4400</v>
      </c>
      <c r="H7" s="50">
        <v>25</v>
      </c>
      <c r="I7" s="50">
        <f>E7*H7</f>
        <v>400</v>
      </c>
      <c r="J7" s="50">
        <v>0</v>
      </c>
      <c r="K7" s="50">
        <v>0</v>
      </c>
      <c r="L7" s="50">
        <v>248</v>
      </c>
      <c r="M7" s="50">
        <v>1031</v>
      </c>
      <c r="N7" s="50">
        <f t="shared" ref="N7:N13" si="0">+G7-I7+K7-L7+M7</f>
        <v>4783</v>
      </c>
      <c r="O7" s="289" t="s">
        <v>39</v>
      </c>
      <c r="P7" s="63"/>
    </row>
    <row r="8" spans="1:16" s="24" customFormat="1" ht="30" customHeight="1" x14ac:dyDescent="0.3">
      <c r="A8" s="87" t="s">
        <v>230</v>
      </c>
      <c r="B8" s="152" t="s">
        <v>346</v>
      </c>
      <c r="C8" s="17" t="s">
        <v>344</v>
      </c>
      <c r="D8" s="17" t="s">
        <v>347</v>
      </c>
      <c r="E8" s="48">
        <v>16</v>
      </c>
      <c r="F8" s="56">
        <v>168</v>
      </c>
      <c r="G8" s="50">
        <f>+E8*F8</f>
        <v>2688</v>
      </c>
      <c r="H8" s="51">
        <v>1</v>
      </c>
      <c r="I8" s="50">
        <f>+E8*H8</f>
        <v>16</v>
      </c>
      <c r="J8" s="52">
        <v>0</v>
      </c>
      <c r="K8" s="52">
        <f>+E8*J8</f>
        <v>0</v>
      </c>
      <c r="L8" s="52">
        <v>0</v>
      </c>
      <c r="M8" s="50">
        <f>+F8*15*0.25</f>
        <v>630</v>
      </c>
      <c r="N8" s="50">
        <f t="shared" si="0"/>
        <v>3302</v>
      </c>
      <c r="O8" s="289" t="s">
        <v>39</v>
      </c>
    </row>
    <row r="9" spans="1:16" s="24" customFormat="1" ht="30" customHeight="1" x14ac:dyDescent="0.3">
      <c r="A9" s="87" t="s">
        <v>230</v>
      </c>
      <c r="B9" s="44" t="s">
        <v>348</v>
      </c>
      <c r="C9" s="17" t="s">
        <v>349</v>
      </c>
      <c r="D9" s="17" t="s">
        <v>272</v>
      </c>
      <c r="E9" s="48">
        <v>16</v>
      </c>
      <c r="F9" s="49">
        <v>168</v>
      </c>
      <c r="G9" s="50">
        <f>E9*F9</f>
        <v>2688</v>
      </c>
      <c r="H9" s="51">
        <v>1</v>
      </c>
      <c r="I9" s="50">
        <f>E9*H9</f>
        <v>16</v>
      </c>
      <c r="J9" s="50">
        <v>0</v>
      </c>
      <c r="K9" s="139">
        <v>0</v>
      </c>
      <c r="L9" s="139">
        <v>142</v>
      </c>
      <c r="M9" s="50">
        <f>+F9*15*0.25</f>
        <v>630</v>
      </c>
      <c r="N9" s="50">
        <f t="shared" si="0"/>
        <v>3160</v>
      </c>
      <c r="O9" s="289" t="s">
        <v>39</v>
      </c>
      <c r="P9" s="63"/>
    </row>
    <row r="10" spans="1:16" s="24" customFormat="1" ht="30" customHeight="1" x14ac:dyDescent="0.3">
      <c r="A10" s="87" t="s">
        <v>230</v>
      </c>
      <c r="B10" s="44" t="s">
        <v>350</v>
      </c>
      <c r="C10" s="17" t="s">
        <v>349</v>
      </c>
      <c r="D10" s="17" t="s">
        <v>272</v>
      </c>
      <c r="E10" s="48">
        <v>16</v>
      </c>
      <c r="F10" s="49">
        <v>260</v>
      </c>
      <c r="G10" s="50">
        <f>E10*F10</f>
        <v>4160</v>
      </c>
      <c r="H10" s="50">
        <v>22</v>
      </c>
      <c r="I10" s="50">
        <f>E10*H10</f>
        <v>352</v>
      </c>
      <c r="J10" s="50">
        <v>0</v>
      </c>
      <c r="K10" s="139">
        <v>0</v>
      </c>
      <c r="L10" s="139">
        <v>205</v>
      </c>
      <c r="M10" s="50">
        <f>+F10*15*0.25</f>
        <v>975</v>
      </c>
      <c r="N10" s="50">
        <f t="shared" si="0"/>
        <v>4578</v>
      </c>
      <c r="O10" s="289" t="s">
        <v>39</v>
      </c>
    </row>
    <row r="11" spans="1:16" s="24" customFormat="1" ht="30" customHeight="1" x14ac:dyDescent="0.3">
      <c r="A11" s="87" t="s">
        <v>230</v>
      </c>
      <c r="B11" s="152" t="s">
        <v>351</v>
      </c>
      <c r="C11" s="17" t="s">
        <v>349</v>
      </c>
      <c r="D11" s="17" t="s">
        <v>272</v>
      </c>
      <c r="E11" s="48">
        <v>16</v>
      </c>
      <c r="F11" s="56">
        <v>226</v>
      </c>
      <c r="G11" s="50">
        <f>E11*F11</f>
        <v>3616</v>
      </c>
      <c r="H11" s="51">
        <v>9</v>
      </c>
      <c r="I11" s="50">
        <f>E11*H11</f>
        <v>144</v>
      </c>
      <c r="J11" s="52">
        <v>0</v>
      </c>
      <c r="K11" s="52">
        <f>+E11*J11</f>
        <v>0</v>
      </c>
      <c r="L11" s="52">
        <v>0</v>
      </c>
      <c r="M11" s="50">
        <v>848</v>
      </c>
      <c r="N11" s="50">
        <f t="shared" si="0"/>
        <v>4320</v>
      </c>
      <c r="O11" s="289" t="s">
        <v>39</v>
      </c>
    </row>
    <row r="12" spans="1:16" s="24" customFormat="1" ht="30" customHeight="1" x14ac:dyDescent="0.3">
      <c r="A12" s="87" t="s">
        <v>230</v>
      </c>
      <c r="B12" s="152" t="s">
        <v>352</v>
      </c>
      <c r="C12" s="17" t="s">
        <v>349</v>
      </c>
      <c r="D12" s="17" t="s">
        <v>272</v>
      </c>
      <c r="E12" s="55">
        <v>16</v>
      </c>
      <c r="F12" s="56">
        <v>192</v>
      </c>
      <c r="G12" s="50">
        <f>E12*F12</f>
        <v>3072</v>
      </c>
      <c r="H12" s="51">
        <v>5</v>
      </c>
      <c r="I12" s="50">
        <f>E12*H12</f>
        <v>80</v>
      </c>
      <c r="J12" s="52">
        <v>0</v>
      </c>
      <c r="K12" s="52">
        <f>+E12*J12</f>
        <v>0</v>
      </c>
      <c r="L12" s="52">
        <v>0</v>
      </c>
      <c r="M12" s="50">
        <v>480</v>
      </c>
      <c r="N12" s="50">
        <f t="shared" si="0"/>
        <v>3472</v>
      </c>
      <c r="O12" s="289" t="s">
        <v>39</v>
      </c>
    </row>
    <row r="13" spans="1:16" s="24" customFormat="1" ht="30" customHeight="1" thickBot="1" x14ac:dyDescent="0.35">
      <c r="A13" s="87" t="s">
        <v>230</v>
      </c>
      <c r="B13" s="44" t="s">
        <v>353</v>
      </c>
      <c r="C13" s="17" t="s">
        <v>354</v>
      </c>
      <c r="D13" s="17" t="s">
        <v>355</v>
      </c>
      <c r="E13" s="48">
        <v>16</v>
      </c>
      <c r="F13" s="49">
        <v>185</v>
      </c>
      <c r="G13" s="280">
        <f>E13*F13</f>
        <v>2960</v>
      </c>
      <c r="H13" s="285">
        <v>4</v>
      </c>
      <c r="I13" s="280">
        <f>E13*H13</f>
        <v>64</v>
      </c>
      <c r="J13" s="280">
        <v>0</v>
      </c>
      <c r="K13" s="280">
        <v>0</v>
      </c>
      <c r="L13" s="280">
        <v>138</v>
      </c>
      <c r="M13" s="280">
        <v>694</v>
      </c>
      <c r="N13" s="280">
        <f t="shared" si="0"/>
        <v>3452</v>
      </c>
      <c r="O13" s="289" t="s">
        <v>39</v>
      </c>
    </row>
    <row r="14" spans="1:16" s="24" customFormat="1" ht="30" customHeight="1" thickTop="1" thickBot="1" x14ac:dyDescent="0.35">
      <c r="A14" s="136"/>
      <c r="B14" s="89" t="s">
        <v>16</v>
      </c>
      <c r="C14" s="89"/>
      <c r="D14" s="89"/>
      <c r="E14" s="89"/>
      <c r="F14" s="126"/>
      <c r="G14" s="126">
        <f t="shared" ref="G14:N14" si="1">SUM(G7:G13)</f>
        <v>23584</v>
      </c>
      <c r="H14" s="126">
        <f t="shared" si="1"/>
        <v>67</v>
      </c>
      <c r="I14" s="126">
        <f t="shared" si="1"/>
        <v>1072</v>
      </c>
      <c r="J14" s="126">
        <f t="shared" si="1"/>
        <v>0</v>
      </c>
      <c r="K14" s="126">
        <f t="shared" si="1"/>
        <v>0</v>
      </c>
      <c r="L14" s="126">
        <f t="shared" si="1"/>
        <v>733</v>
      </c>
      <c r="M14" s="126">
        <f t="shared" si="1"/>
        <v>5288</v>
      </c>
      <c r="N14" s="126">
        <f t="shared" si="1"/>
        <v>27067</v>
      </c>
      <c r="O14" s="94"/>
    </row>
    <row r="15" spans="1:16" s="24" customFormat="1" ht="22.5" customHeight="1" thickTop="1" x14ac:dyDescent="0.3">
      <c r="B15" s="62" t="s">
        <v>32</v>
      </c>
      <c r="C15" s="62"/>
      <c r="G15" s="63"/>
      <c r="H15" s="63"/>
      <c r="I15" s="24" t="s">
        <v>33</v>
      </c>
    </row>
    <row r="16" spans="1:16" s="24" customFormat="1" ht="22.5" customHeight="1" x14ac:dyDescent="0.3">
      <c r="B16" s="62"/>
      <c r="C16" s="62"/>
    </row>
    <row r="17" spans="2:14" s="24" customFormat="1" ht="21.75" customHeight="1" x14ac:dyDescent="0.3">
      <c r="B17" s="62"/>
      <c r="C17" s="62"/>
    </row>
    <row r="18" spans="2:14" s="24" customFormat="1" ht="22.5" customHeight="1" x14ac:dyDescent="0.3">
      <c r="B18" s="62" t="s">
        <v>34</v>
      </c>
      <c r="C18" s="62"/>
      <c r="I18" s="64" t="s">
        <v>35</v>
      </c>
      <c r="J18" s="95"/>
      <c r="K18" s="95"/>
      <c r="L18" s="95"/>
      <c r="M18" s="95"/>
      <c r="N18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opLeftCell="D5" workbookViewId="0">
      <selection activeCell="E5" sqref="E5:E15"/>
    </sheetView>
  </sheetViews>
  <sheetFormatPr baseColWidth="10" defaultRowHeight="12.75" x14ac:dyDescent="0.2"/>
  <cols>
    <col min="1" max="1" width="8.7109375" style="1"/>
    <col min="2" max="2" width="32" style="1"/>
    <col min="3" max="3" width="11" style="1"/>
    <col min="4" max="4" width="13.7109375" style="1"/>
    <col min="5" max="5" width="5.7109375" style="1"/>
    <col min="6" max="6" width="7.85546875" style="1"/>
    <col min="7" max="7" width="9.85546875" style="1"/>
    <col min="8" max="8" width="0" style="1" hidden="1"/>
    <col min="9" max="9" width="10" style="1"/>
    <col min="10" max="10" width="0" style="1" hidden="1"/>
    <col min="11" max="13" width="9.5703125" style="1"/>
    <col min="14" max="14" width="11" style="1"/>
    <col min="15" max="15" width="29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7.1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114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" customHeight="1" thickTop="1" x14ac:dyDescent="0.3">
      <c r="A6" s="115" t="s">
        <v>230</v>
      </c>
      <c r="B6" s="8" t="s">
        <v>231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87" t="s">
        <v>230</v>
      </c>
      <c r="B7" s="165" t="s">
        <v>356</v>
      </c>
      <c r="C7" s="83" t="s">
        <v>357</v>
      </c>
      <c r="D7" s="85" t="s">
        <v>345</v>
      </c>
      <c r="E7" s="55">
        <v>16</v>
      </c>
      <c r="F7" s="56">
        <v>190</v>
      </c>
      <c r="G7" s="50">
        <f t="shared" ref="G7:G14" si="0">E7*F7</f>
        <v>3040</v>
      </c>
      <c r="H7" s="50">
        <v>3</v>
      </c>
      <c r="I7" s="50">
        <f t="shared" ref="I7:I14" si="1">E7*H7</f>
        <v>48</v>
      </c>
      <c r="J7" s="52">
        <v>0</v>
      </c>
      <c r="K7" s="52">
        <f t="shared" ref="K7:K14" si="2">+E7*J7</f>
        <v>0</v>
      </c>
      <c r="L7" s="52">
        <v>0</v>
      </c>
      <c r="M7" s="52">
        <v>713</v>
      </c>
      <c r="N7" s="50">
        <f t="shared" ref="N7:N14" si="3">+G7-I7+K7-L7+M7</f>
        <v>3705</v>
      </c>
      <c r="O7" s="287" t="s">
        <v>39</v>
      </c>
    </row>
    <row r="8" spans="1:15" s="24" customFormat="1" ht="30" customHeight="1" x14ac:dyDescent="0.3">
      <c r="A8" s="87" t="s">
        <v>230</v>
      </c>
      <c r="B8" s="152" t="s">
        <v>358</v>
      </c>
      <c r="C8" s="83" t="s">
        <v>357</v>
      </c>
      <c r="D8" s="85" t="s">
        <v>345</v>
      </c>
      <c r="E8" s="55">
        <v>16</v>
      </c>
      <c r="F8" s="56">
        <v>190</v>
      </c>
      <c r="G8" s="50">
        <f t="shared" si="0"/>
        <v>3040</v>
      </c>
      <c r="H8" s="50">
        <v>3</v>
      </c>
      <c r="I8" s="50">
        <f t="shared" si="1"/>
        <v>48</v>
      </c>
      <c r="J8" s="52">
        <v>0</v>
      </c>
      <c r="K8" s="52">
        <f t="shared" si="2"/>
        <v>0</v>
      </c>
      <c r="L8" s="52">
        <v>0</v>
      </c>
      <c r="M8" s="52">
        <v>713</v>
      </c>
      <c r="N8" s="50">
        <f t="shared" si="3"/>
        <v>3705</v>
      </c>
      <c r="O8" s="287" t="s">
        <v>39</v>
      </c>
    </row>
    <row r="9" spans="1:15" s="24" customFormat="1" ht="30" customHeight="1" x14ac:dyDescent="0.3">
      <c r="A9" s="87" t="s">
        <v>230</v>
      </c>
      <c r="B9" s="152" t="s">
        <v>359</v>
      </c>
      <c r="C9" s="83" t="s">
        <v>357</v>
      </c>
      <c r="D9" s="85" t="s">
        <v>345</v>
      </c>
      <c r="E9" s="55">
        <v>16</v>
      </c>
      <c r="F9" s="56">
        <v>190</v>
      </c>
      <c r="G9" s="50">
        <f t="shared" si="0"/>
        <v>3040</v>
      </c>
      <c r="H9" s="50">
        <v>3</v>
      </c>
      <c r="I9" s="50">
        <f t="shared" si="1"/>
        <v>48</v>
      </c>
      <c r="J9" s="52">
        <v>0</v>
      </c>
      <c r="K9" s="52">
        <f t="shared" si="2"/>
        <v>0</v>
      </c>
      <c r="L9" s="52">
        <v>0</v>
      </c>
      <c r="M9" s="52">
        <v>713</v>
      </c>
      <c r="N9" s="50">
        <f t="shared" si="3"/>
        <v>3705</v>
      </c>
      <c r="O9" s="287" t="s">
        <v>39</v>
      </c>
    </row>
    <row r="10" spans="1:15" s="24" customFormat="1" ht="30" customHeight="1" x14ac:dyDescent="0.3">
      <c r="A10" s="87" t="s">
        <v>230</v>
      </c>
      <c r="B10" s="152" t="s">
        <v>360</v>
      </c>
      <c r="C10" s="83" t="s">
        <v>357</v>
      </c>
      <c r="D10" s="85" t="s">
        <v>345</v>
      </c>
      <c r="E10" s="55">
        <v>16</v>
      </c>
      <c r="F10" s="56">
        <v>190</v>
      </c>
      <c r="G10" s="50">
        <f t="shared" si="0"/>
        <v>3040</v>
      </c>
      <c r="H10" s="50">
        <v>3</v>
      </c>
      <c r="I10" s="50">
        <f t="shared" si="1"/>
        <v>48</v>
      </c>
      <c r="J10" s="52">
        <v>0</v>
      </c>
      <c r="K10" s="52">
        <f t="shared" si="2"/>
        <v>0</v>
      </c>
      <c r="L10" s="52">
        <v>0</v>
      </c>
      <c r="M10" s="52">
        <v>713</v>
      </c>
      <c r="N10" s="50">
        <f t="shared" si="3"/>
        <v>3705</v>
      </c>
      <c r="O10" s="287" t="s">
        <v>39</v>
      </c>
    </row>
    <row r="11" spans="1:15" s="24" customFormat="1" ht="30" customHeight="1" x14ac:dyDescent="0.3">
      <c r="A11" s="87" t="s">
        <v>230</v>
      </c>
      <c r="B11" s="152" t="s">
        <v>361</v>
      </c>
      <c r="C11" s="83" t="s">
        <v>357</v>
      </c>
      <c r="D11" s="85" t="s">
        <v>345</v>
      </c>
      <c r="E11" s="55">
        <v>16</v>
      </c>
      <c r="F11" s="56">
        <v>190</v>
      </c>
      <c r="G11" s="50">
        <f t="shared" si="0"/>
        <v>3040</v>
      </c>
      <c r="H11" s="50">
        <v>3</v>
      </c>
      <c r="I11" s="50">
        <f t="shared" si="1"/>
        <v>48</v>
      </c>
      <c r="J11" s="52">
        <v>0</v>
      </c>
      <c r="K11" s="52">
        <f t="shared" si="2"/>
        <v>0</v>
      </c>
      <c r="L11" s="52">
        <v>0</v>
      </c>
      <c r="M11" s="52">
        <v>713</v>
      </c>
      <c r="N11" s="50">
        <f t="shared" si="3"/>
        <v>3705</v>
      </c>
      <c r="O11" s="287" t="s">
        <v>39</v>
      </c>
    </row>
    <row r="12" spans="1:15" s="24" customFormat="1" ht="30" customHeight="1" x14ac:dyDescent="0.3">
      <c r="A12" s="87" t="s">
        <v>230</v>
      </c>
      <c r="B12" s="152" t="s">
        <v>362</v>
      </c>
      <c r="C12" s="83" t="s">
        <v>357</v>
      </c>
      <c r="D12" s="85" t="s">
        <v>345</v>
      </c>
      <c r="E12" s="55">
        <v>16</v>
      </c>
      <c r="F12" s="56">
        <v>190</v>
      </c>
      <c r="G12" s="50">
        <f t="shared" si="0"/>
        <v>3040</v>
      </c>
      <c r="H12" s="50">
        <v>3</v>
      </c>
      <c r="I12" s="50">
        <f t="shared" si="1"/>
        <v>48</v>
      </c>
      <c r="J12" s="52">
        <v>0</v>
      </c>
      <c r="K12" s="52">
        <f t="shared" si="2"/>
        <v>0</v>
      </c>
      <c r="L12" s="52">
        <v>0</v>
      </c>
      <c r="M12" s="52">
        <v>590</v>
      </c>
      <c r="N12" s="50">
        <f t="shared" si="3"/>
        <v>3582</v>
      </c>
      <c r="O12" s="287" t="s">
        <v>39</v>
      </c>
    </row>
    <row r="13" spans="1:15" s="24" customFormat="1" ht="30" customHeight="1" x14ac:dyDescent="0.3">
      <c r="A13" s="87" t="s">
        <v>230</v>
      </c>
      <c r="B13" s="152" t="s">
        <v>363</v>
      </c>
      <c r="C13" s="83" t="s">
        <v>357</v>
      </c>
      <c r="D13" s="85" t="s">
        <v>345</v>
      </c>
      <c r="E13" s="55">
        <v>16</v>
      </c>
      <c r="F13" s="56">
        <v>190</v>
      </c>
      <c r="G13" s="50">
        <f t="shared" si="0"/>
        <v>3040</v>
      </c>
      <c r="H13" s="50">
        <v>3</v>
      </c>
      <c r="I13" s="50">
        <f t="shared" si="1"/>
        <v>48</v>
      </c>
      <c r="J13" s="52">
        <v>0</v>
      </c>
      <c r="K13" s="52">
        <f t="shared" si="2"/>
        <v>0</v>
      </c>
      <c r="L13" s="52">
        <v>0</v>
      </c>
      <c r="M13" s="52">
        <v>480</v>
      </c>
      <c r="N13" s="50">
        <f t="shared" si="3"/>
        <v>3472</v>
      </c>
      <c r="O13" s="287" t="s">
        <v>39</v>
      </c>
    </row>
    <row r="14" spans="1:15" s="24" customFormat="1" ht="30" customHeight="1" thickBot="1" x14ac:dyDescent="0.35">
      <c r="A14" s="87" t="s">
        <v>230</v>
      </c>
      <c r="B14" s="152" t="s">
        <v>364</v>
      </c>
      <c r="C14" s="83" t="s">
        <v>357</v>
      </c>
      <c r="D14" s="85" t="s">
        <v>345</v>
      </c>
      <c r="E14" s="55">
        <v>15</v>
      </c>
      <c r="F14" s="56">
        <v>226</v>
      </c>
      <c r="G14" s="280">
        <f t="shared" si="0"/>
        <v>3390</v>
      </c>
      <c r="H14" s="280">
        <v>9</v>
      </c>
      <c r="I14" s="280">
        <f t="shared" si="1"/>
        <v>135</v>
      </c>
      <c r="J14" s="282">
        <v>0</v>
      </c>
      <c r="K14" s="282">
        <f t="shared" si="2"/>
        <v>0</v>
      </c>
      <c r="L14" s="282">
        <v>0</v>
      </c>
      <c r="M14" s="282">
        <v>848</v>
      </c>
      <c r="N14" s="280">
        <f t="shared" si="3"/>
        <v>4103</v>
      </c>
      <c r="O14" s="287" t="s">
        <v>39</v>
      </c>
    </row>
    <row r="15" spans="1:15" s="24" customFormat="1" ht="30" customHeight="1" thickTop="1" thickBot="1" x14ac:dyDescent="0.35">
      <c r="A15" s="136"/>
      <c r="B15" s="89" t="s">
        <v>16</v>
      </c>
      <c r="C15" s="89"/>
      <c r="D15" s="89"/>
      <c r="E15" s="89"/>
      <c r="F15" s="126"/>
      <c r="G15" s="126">
        <f>SUM(G7:G14)</f>
        <v>24670</v>
      </c>
      <c r="H15" s="126">
        <f>SUM(H13:H14)</f>
        <v>12</v>
      </c>
      <c r="I15" s="126">
        <f t="shared" ref="I15:N15" si="4">SUM(I7:I14)</f>
        <v>471</v>
      </c>
      <c r="J15" s="126">
        <f t="shared" si="4"/>
        <v>0</v>
      </c>
      <c r="K15" s="126">
        <f t="shared" si="4"/>
        <v>0</v>
      </c>
      <c r="L15" s="126">
        <f t="shared" si="4"/>
        <v>0</v>
      </c>
      <c r="M15" s="126">
        <f t="shared" si="4"/>
        <v>5483</v>
      </c>
      <c r="N15" s="126">
        <f t="shared" si="4"/>
        <v>29682</v>
      </c>
      <c r="O15" s="94"/>
    </row>
    <row r="16" spans="1:15" s="24" customFormat="1" ht="22.5" customHeight="1" thickTop="1" x14ac:dyDescent="0.3">
      <c r="B16" s="62" t="s">
        <v>32</v>
      </c>
      <c r="C16" s="62"/>
      <c r="G16" s="63"/>
      <c r="H16" s="63"/>
      <c r="I16" s="24" t="s">
        <v>33</v>
      </c>
    </row>
    <row r="17" spans="2:14" s="24" customFormat="1" ht="22.5" customHeight="1" x14ac:dyDescent="0.3">
      <c r="B17" s="62"/>
      <c r="C17" s="62"/>
    </row>
    <row r="18" spans="2:14" s="24" customFormat="1" ht="21.75" customHeight="1" x14ac:dyDescent="0.3">
      <c r="B18" s="62"/>
      <c r="C18" s="62"/>
    </row>
    <row r="19" spans="2:14" s="24" customFormat="1" ht="22.5" customHeight="1" x14ac:dyDescent="0.3">
      <c r="B19" s="62" t="s">
        <v>34</v>
      </c>
      <c r="C19" s="62"/>
      <c r="I19" s="64" t="s">
        <v>35</v>
      </c>
      <c r="J19" s="95"/>
      <c r="K19" s="95"/>
      <c r="L19" s="95"/>
      <c r="M19" s="95"/>
      <c r="N19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>
      <selection activeCell="E5" sqref="E5:E11"/>
    </sheetView>
  </sheetViews>
  <sheetFormatPr baseColWidth="10" defaultRowHeight="12.75" x14ac:dyDescent="0.2"/>
  <cols>
    <col min="1" max="1" width="8.7109375" style="1"/>
    <col min="2" max="2" width="32" style="1"/>
    <col min="3" max="3" width="11" style="1"/>
    <col min="4" max="4" width="13.7109375" style="1"/>
    <col min="5" max="5" width="5.7109375" style="1"/>
    <col min="6" max="6" width="7.85546875" style="1"/>
    <col min="7" max="7" width="9.85546875" style="1"/>
    <col min="8" max="8" width="0" style="1" hidden="1"/>
    <col min="9" max="9" width="10" style="1"/>
    <col min="10" max="10" width="0" style="1" hidden="1"/>
    <col min="11" max="13" width="9.5703125" style="1"/>
    <col min="14" max="14" width="11" style="1"/>
    <col min="15" max="15" width="29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7.1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114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" customHeight="1" thickTop="1" x14ac:dyDescent="0.3">
      <c r="A6" s="115" t="s">
        <v>230</v>
      </c>
      <c r="B6" s="8" t="s">
        <v>231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87" t="s">
        <v>230</v>
      </c>
      <c r="B7" s="152" t="s">
        <v>365</v>
      </c>
      <c r="C7" s="83" t="s">
        <v>357</v>
      </c>
      <c r="D7" s="85" t="s">
        <v>345</v>
      </c>
      <c r="E7" s="55">
        <v>16</v>
      </c>
      <c r="F7" s="56">
        <v>190</v>
      </c>
      <c r="G7" s="50">
        <f>E7*F7</f>
        <v>3040</v>
      </c>
      <c r="H7" s="50">
        <v>3</v>
      </c>
      <c r="I7" s="50">
        <f>E7*H7</f>
        <v>48</v>
      </c>
      <c r="J7" s="52">
        <v>0</v>
      </c>
      <c r="K7" s="52">
        <f>+E7*J7</f>
        <v>0</v>
      </c>
      <c r="L7" s="52">
        <v>0</v>
      </c>
      <c r="M7" s="52">
        <v>713</v>
      </c>
      <c r="N7" s="50">
        <f>+G7-I7+K7-L7+M7</f>
        <v>3705</v>
      </c>
      <c r="O7" s="287" t="s">
        <v>39</v>
      </c>
    </row>
    <row r="8" spans="1:15" s="24" customFormat="1" ht="30" customHeight="1" x14ac:dyDescent="0.3">
      <c r="A8" s="87" t="s">
        <v>230</v>
      </c>
      <c r="B8" s="44" t="s">
        <v>366</v>
      </c>
      <c r="C8" s="83" t="s">
        <v>367</v>
      </c>
      <c r="D8" s="17" t="s">
        <v>368</v>
      </c>
      <c r="E8" s="55">
        <v>16</v>
      </c>
      <c r="F8" s="56">
        <v>86</v>
      </c>
      <c r="G8" s="52">
        <f>E8*F8</f>
        <v>1376</v>
      </c>
      <c r="H8" s="147">
        <v>0</v>
      </c>
      <c r="I8" s="52">
        <f>E8*H8</f>
        <v>0</v>
      </c>
      <c r="J8" s="52">
        <v>8</v>
      </c>
      <c r="K8" s="52">
        <f>+E8*J8</f>
        <v>128</v>
      </c>
      <c r="L8" s="52">
        <v>0</v>
      </c>
      <c r="M8" s="52">
        <v>323</v>
      </c>
      <c r="N8" s="50">
        <f>+G8-I8+K8-L8+M8</f>
        <v>1827</v>
      </c>
      <c r="O8" s="287" t="s">
        <v>39</v>
      </c>
    </row>
    <row r="9" spans="1:15" s="24" customFormat="1" ht="30" customHeight="1" x14ac:dyDescent="0.3">
      <c r="A9" s="87" t="s">
        <v>230</v>
      </c>
      <c r="B9" s="152" t="s">
        <v>369</v>
      </c>
      <c r="C9" s="83" t="s">
        <v>370</v>
      </c>
      <c r="D9" s="85" t="s">
        <v>64</v>
      </c>
      <c r="E9" s="55">
        <v>16</v>
      </c>
      <c r="F9" s="56">
        <v>188</v>
      </c>
      <c r="G9" s="50">
        <f>E9*F9</f>
        <v>3008</v>
      </c>
      <c r="H9" s="50">
        <v>3</v>
      </c>
      <c r="I9" s="50">
        <f>E9*H9</f>
        <v>48</v>
      </c>
      <c r="J9" s="52">
        <v>0</v>
      </c>
      <c r="K9" s="52">
        <f>+E9*J9</f>
        <v>0</v>
      </c>
      <c r="L9" s="52">
        <v>0</v>
      </c>
      <c r="M9" s="52">
        <f>+F9*15*0.25</f>
        <v>705</v>
      </c>
      <c r="N9" s="50">
        <f>+G9-I9+K9-L9+M9</f>
        <v>3665</v>
      </c>
      <c r="O9" s="287" t="s">
        <v>39</v>
      </c>
    </row>
    <row r="10" spans="1:15" s="24" customFormat="1" ht="30" customHeight="1" thickBot="1" x14ac:dyDescent="0.35">
      <c r="A10" s="14" t="s">
        <v>230</v>
      </c>
      <c r="B10" s="44" t="s">
        <v>371</v>
      </c>
      <c r="C10" s="85" t="s">
        <v>370</v>
      </c>
      <c r="D10" s="17" t="s">
        <v>372</v>
      </c>
      <c r="E10" s="48">
        <v>16</v>
      </c>
      <c r="F10" s="49">
        <v>164</v>
      </c>
      <c r="G10" s="280">
        <f>E10*F10</f>
        <v>2624</v>
      </c>
      <c r="H10" s="280">
        <v>1</v>
      </c>
      <c r="I10" s="280">
        <f>E10*H10</f>
        <v>16</v>
      </c>
      <c r="J10" s="280">
        <v>0</v>
      </c>
      <c r="K10" s="280">
        <v>0</v>
      </c>
      <c r="L10" s="280">
        <v>126</v>
      </c>
      <c r="M10" s="282">
        <f>+F10*15*0.25</f>
        <v>615</v>
      </c>
      <c r="N10" s="280">
        <f>+G10-I10+K10-L10+M10</f>
        <v>3097</v>
      </c>
      <c r="O10" s="287" t="s">
        <v>39</v>
      </c>
    </row>
    <row r="11" spans="1:15" s="24" customFormat="1" ht="30" customHeight="1" thickTop="1" thickBot="1" x14ac:dyDescent="0.35">
      <c r="A11" s="136"/>
      <c r="B11" s="89" t="s">
        <v>16</v>
      </c>
      <c r="C11" s="89"/>
      <c r="D11" s="89"/>
      <c r="E11" s="89"/>
      <c r="F11" s="126"/>
      <c r="G11" s="126">
        <f>SUM(G7:G10)</f>
        <v>10048</v>
      </c>
      <c r="H11" s="126">
        <f>SUM(H9:H10)</f>
        <v>4</v>
      </c>
      <c r="I11" s="126">
        <f t="shared" ref="I11:N11" si="0">SUM(I7:I10)</f>
        <v>112</v>
      </c>
      <c r="J11" s="126">
        <f t="shared" si="0"/>
        <v>8</v>
      </c>
      <c r="K11" s="126">
        <f t="shared" si="0"/>
        <v>128</v>
      </c>
      <c r="L11" s="126">
        <f t="shared" si="0"/>
        <v>126</v>
      </c>
      <c r="M11" s="126">
        <f t="shared" si="0"/>
        <v>2356</v>
      </c>
      <c r="N11" s="126">
        <f t="shared" si="0"/>
        <v>12294</v>
      </c>
      <c r="O11" s="94"/>
    </row>
    <row r="12" spans="1:15" s="24" customFormat="1" ht="22.5" customHeight="1" thickTop="1" x14ac:dyDescent="0.3">
      <c r="B12" s="62" t="s">
        <v>32</v>
      </c>
      <c r="C12" s="62"/>
      <c r="G12" s="63"/>
      <c r="H12" s="63"/>
      <c r="I12" s="24" t="s">
        <v>33</v>
      </c>
    </row>
    <row r="13" spans="1:15" s="24" customFormat="1" ht="22.5" customHeight="1" x14ac:dyDescent="0.3">
      <c r="B13" s="62"/>
      <c r="C13" s="62"/>
    </row>
    <row r="14" spans="1:15" s="24" customFormat="1" ht="21.75" customHeight="1" x14ac:dyDescent="0.3">
      <c r="B14" s="62"/>
      <c r="C14" s="62"/>
    </row>
    <row r="15" spans="1:15" s="24" customFormat="1" ht="22.5" customHeight="1" x14ac:dyDescent="0.3">
      <c r="B15" s="62" t="s">
        <v>34</v>
      </c>
      <c r="C15" s="62"/>
      <c r="I15" s="64" t="s">
        <v>35</v>
      </c>
      <c r="J15" s="95"/>
      <c r="K15" s="95"/>
      <c r="L15" s="95"/>
      <c r="M15" s="95"/>
      <c r="N15" s="95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7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>
      <selection activeCell="E5" sqref="E5:E11"/>
    </sheetView>
  </sheetViews>
  <sheetFormatPr baseColWidth="10" defaultRowHeight="12.75" x14ac:dyDescent="0.2"/>
  <cols>
    <col min="1" max="1" width="8.7109375" style="1"/>
    <col min="2" max="2" width="28" style="1"/>
    <col min="3" max="3" width="12.7109375" style="1"/>
    <col min="4" max="4" width="10.140625" style="1"/>
    <col min="5" max="5" width="5.7109375" style="1"/>
    <col min="6" max="6" width="8.85546875" style="1"/>
    <col min="7" max="7" width="10" style="1"/>
    <col min="8" max="8" width="0" style="1" hidden="1"/>
    <col min="9" max="9" width="10.28515625" style="1"/>
    <col min="10" max="10" width="0" style="1" hidden="1"/>
    <col min="11" max="13" width="8.42578125" style="1"/>
    <col min="14" max="14" width="10.85546875" style="1"/>
    <col min="15" max="15" width="27.7109375" style="1"/>
    <col min="16" max="1024" width="11.5703125" style="1"/>
  </cols>
  <sheetData>
    <row r="1" spans="1:15" s="2" customFormat="1" ht="18" customHeight="1" x14ac:dyDescent="0.25">
      <c r="A1" s="294" t="s">
        <v>373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45.7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142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22.5" customHeight="1" thickTop="1" x14ac:dyDescent="0.3">
      <c r="A6" s="115" t="s">
        <v>339</v>
      </c>
      <c r="B6" s="142" t="s">
        <v>374</v>
      </c>
      <c r="C6" s="142"/>
      <c r="D6" s="47"/>
      <c r="E6" s="47"/>
      <c r="F6" s="47"/>
      <c r="G6" s="50"/>
      <c r="H6" s="50"/>
      <c r="I6" s="50"/>
      <c r="J6" s="50"/>
      <c r="K6" s="50"/>
      <c r="L6" s="50"/>
      <c r="M6" s="50"/>
      <c r="N6" s="50"/>
      <c r="O6" s="84"/>
    </row>
    <row r="7" spans="1:15" s="24" customFormat="1" ht="32.25" customHeight="1" x14ac:dyDescent="0.3">
      <c r="A7" s="87" t="s">
        <v>339</v>
      </c>
      <c r="B7" s="166" t="s">
        <v>375</v>
      </c>
      <c r="C7" s="146" t="s">
        <v>376</v>
      </c>
      <c r="D7" s="17" t="s">
        <v>345</v>
      </c>
      <c r="E7" s="55">
        <v>16</v>
      </c>
      <c r="F7" s="56">
        <v>196</v>
      </c>
      <c r="G7" s="50">
        <f>+E7*F7</f>
        <v>3136</v>
      </c>
      <c r="H7" s="51">
        <v>5</v>
      </c>
      <c r="I7" s="50">
        <f>+E7*H7</f>
        <v>80</v>
      </c>
      <c r="J7" s="52">
        <v>0</v>
      </c>
      <c r="K7" s="52">
        <f>+E7*J7</f>
        <v>0</v>
      </c>
      <c r="L7" s="52">
        <v>145</v>
      </c>
      <c r="M7" s="52">
        <f>+F7*15*0.25</f>
        <v>735</v>
      </c>
      <c r="N7" s="50">
        <f>+G7-I7+K7-L7+M7</f>
        <v>3646</v>
      </c>
      <c r="O7" s="84" t="s">
        <v>120</v>
      </c>
    </row>
    <row r="8" spans="1:15" s="24" customFormat="1" ht="32.25" customHeight="1" x14ac:dyDescent="0.3">
      <c r="A8" s="87" t="s">
        <v>339</v>
      </c>
      <c r="B8" s="15" t="s">
        <v>377</v>
      </c>
      <c r="C8" s="83" t="s">
        <v>376</v>
      </c>
      <c r="D8" s="17" t="s">
        <v>378</v>
      </c>
      <c r="E8" s="55">
        <v>16</v>
      </c>
      <c r="F8" s="56">
        <v>168</v>
      </c>
      <c r="G8" s="50">
        <f>+E8*F8</f>
        <v>2688</v>
      </c>
      <c r="H8" s="51">
        <v>1</v>
      </c>
      <c r="I8" s="50">
        <f>+E8*H8</f>
        <v>16</v>
      </c>
      <c r="J8" s="52">
        <v>0</v>
      </c>
      <c r="K8" s="52">
        <f>+E8*J8</f>
        <v>0</v>
      </c>
      <c r="L8" s="52">
        <v>145</v>
      </c>
      <c r="M8" s="52">
        <f>+F8*15*0.25</f>
        <v>630</v>
      </c>
      <c r="N8" s="50">
        <f>+G8-I8+K8-L8+M8</f>
        <v>3157</v>
      </c>
      <c r="O8" s="84" t="s">
        <v>120</v>
      </c>
    </row>
    <row r="9" spans="1:15" s="24" customFormat="1" ht="32.25" customHeight="1" x14ac:dyDescent="0.3">
      <c r="A9" s="87" t="s">
        <v>339</v>
      </c>
      <c r="B9" s="15" t="s">
        <v>379</v>
      </c>
      <c r="C9" s="83" t="s">
        <v>207</v>
      </c>
      <c r="D9" s="17" t="s">
        <v>380</v>
      </c>
      <c r="E9" s="55">
        <v>16</v>
      </c>
      <c r="F9" s="56">
        <v>168</v>
      </c>
      <c r="G9" s="50">
        <f>+E9*F9</f>
        <v>2688</v>
      </c>
      <c r="H9" s="51">
        <v>1</v>
      </c>
      <c r="I9" s="50">
        <f>+E9*H9</f>
        <v>16</v>
      </c>
      <c r="J9" s="52">
        <v>0</v>
      </c>
      <c r="K9" s="52">
        <f>+E9*J9</f>
        <v>0</v>
      </c>
      <c r="L9" s="52">
        <v>0</v>
      </c>
      <c r="M9" s="52">
        <v>310</v>
      </c>
      <c r="N9" s="50">
        <f>+G9-I9+K9-L9+M9</f>
        <v>2982</v>
      </c>
      <c r="O9" s="84" t="s">
        <v>120</v>
      </c>
    </row>
    <row r="10" spans="1:15" s="24" customFormat="1" ht="32.25" customHeight="1" thickBot="1" x14ac:dyDescent="0.35">
      <c r="A10" s="87" t="s">
        <v>339</v>
      </c>
      <c r="B10" s="15" t="s">
        <v>381</v>
      </c>
      <c r="C10" s="83" t="s">
        <v>19</v>
      </c>
      <c r="D10" s="17" t="s">
        <v>382</v>
      </c>
      <c r="E10" s="55">
        <v>16</v>
      </c>
      <c r="F10" s="56">
        <v>206</v>
      </c>
      <c r="G10" s="280">
        <f>+E10*F10</f>
        <v>3296</v>
      </c>
      <c r="H10" s="285">
        <v>6</v>
      </c>
      <c r="I10" s="280">
        <f>+E10*H10</f>
        <v>96</v>
      </c>
      <c r="J10" s="282">
        <v>0</v>
      </c>
      <c r="K10" s="282">
        <f>+E10*J10</f>
        <v>0</v>
      </c>
      <c r="L10" s="282">
        <v>0</v>
      </c>
      <c r="M10" s="282">
        <v>773</v>
      </c>
      <c r="N10" s="280">
        <f>+G10-I10+K10-L10+M10</f>
        <v>3973</v>
      </c>
      <c r="O10" s="84" t="s">
        <v>120</v>
      </c>
    </row>
    <row r="11" spans="1:15" s="24" customFormat="1" ht="30" customHeight="1" thickTop="1" thickBot="1" x14ac:dyDescent="0.35">
      <c r="A11" s="167"/>
      <c r="B11" s="168" t="s">
        <v>16</v>
      </c>
      <c r="C11" s="168"/>
      <c r="D11" s="168"/>
      <c r="E11" s="168"/>
      <c r="F11" s="169"/>
      <c r="G11" s="169">
        <f t="shared" ref="G11:N11" si="0">SUM(G7:G10)</f>
        <v>11808</v>
      </c>
      <c r="H11" s="169">
        <f t="shared" si="0"/>
        <v>13</v>
      </c>
      <c r="I11" s="169">
        <f t="shared" si="0"/>
        <v>208</v>
      </c>
      <c r="J11" s="169">
        <f t="shared" si="0"/>
        <v>0</v>
      </c>
      <c r="K11" s="169">
        <f t="shared" si="0"/>
        <v>0</v>
      </c>
      <c r="L11" s="169">
        <f t="shared" si="0"/>
        <v>290</v>
      </c>
      <c r="M11" s="169">
        <f t="shared" si="0"/>
        <v>2448</v>
      </c>
      <c r="N11" s="169">
        <f t="shared" si="0"/>
        <v>13758</v>
      </c>
      <c r="O11" s="170"/>
    </row>
    <row r="12" spans="1:15" s="24" customFormat="1" ht="22.5" customHeight="1" x14ac:dyDescent="0.3">
      <c r="B12" s="62" t="s">
        <v>32</v>
      </c>
      <c r="C12" s="62"/>
      <c r="G12" s="63"/>
      <c r="H12" s="63"/>
      <c r="I12" s="24" t="s">
        <v>33</v>
      </c>
    </row>
    <row r="13" spans="1:15" s="24" customFormat="1" ht="22.5" customHeight="1" x14ac:dyDescent="0.3">
      <c r="B13" s="62"/>
      <c r="C13" s="62"/>
    </row>
    <row r="14" spans="1:15" s="24" customFormat="1" ht="22.5" customHeight="1" x14ac:dyDescent="0.3">
      <c r="B14" s="62"/>
      <c r="C14" s="62"/>
    </row>
    <row r="15" spans="1:15" s="24" customFormat="1" ht="21.75" customHeight="1" x14ac:dyDescent="0.3">
      <c r="B15" s="62" t="s">
        <v>34</v>
      </c>
      <c r="C15" s="62"/>
      <c r="I15" s="64" t="s">
        <v>35</v>
      </c>
      <c r="J15" s="95"/>
      <c r="K15" s="95"/>
      <c r="L15" s="95"/>
      <c r="M15" s="95"/>
      <c r="N15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topLeftCell="A5" zoomScale="80" zoomScaleNormal="80" workbookViewId="0">
      <selection activeCell="E5" sqref="E5:E18"/>
    </sheetView>
  </sheetViews>
  <sheetFormatPr baseColWidth="10" defaultRowHeight="12.75" x14ac:dyDescent="0.2"/>
  <cols>
    <col min="1" max="1" width="8.7109375" style="1"/>
    <col min="2" max="2" width="27.7109375" style="1"/>
    <col min="3" max="3" width="13.5703125" style="1"/>
    <col min="4" max="4" width="12.7109375" style="1"/>
    <col min="5" max="5" width="5.7109375" style="1"/>
    <col min="6" max="6" width="9" style="1"/>
    <col min="7" max="7" width="9.7109375" style="1"/>
    <col min="8" max="8" width="0" style="1" hidden="1"/>
    <col min="9" max="9" width="9.85546875" style="1"/>
    <col min="10" max="10" width="0" style="1" hidden="1"/>
    <col min="11" max="12" width="8" style="1"/>
    <col min="13" max="13" width="13.140625" style="1"/>
    <col min="14" max="14" width="11" style="1"/>
    <col min="15" max="15" width="31.85546875" style="1"/>
    <col min="16" max="16" width="11.5703125" style="1"/>
    <col min="17" max="18" width="0" style="1" hidden="1"/>
    <col min="19" max="1024" width="11.5703125" style="1"/>
  </cols>
  <sheetData>
    <row r="1" spans="1:18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8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8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8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8" ht="46.9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113"/>
      <c r="K5" s="39" t="s">
        <v>383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8" s="24" customFormat="1" ht="30" customHeight="1" thickTop="1" x14ac:dyDescent="0.3">
      <c r="A6" s="137" t="s">
        <v>384</v>
      </c>
      <c r="B6" s="8" t="s">
        <v>341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8" s="24" customFormat="1" ht="30" customHeight="1" x14ac:dyDescent="0.3">
      <c r="A7" s="115" t="s">
        <v>384</v>
      </c>
      <c r="B7" s="171" t="s">
        <v>341</v>
      </c>
      <c r="C7" s="171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8" s="24" customFormat="1" ht="30" customHeight="1" x14ac:dyDescent="0.3">
      <c r="A8" s="87" t="s">
        <v>384</v>
      </c>
      <c r="B8" s="172" t="s">
        <v>385</v>
      </c>
      <c r="C8" s="161" t="s">
        <v>341</v>
      </c>
      <c r="D8" s="17" t="s">
        <v>386</v>
      </c>
      <c r="E8" s="48">
        <v>16</v>
      </c>
      <c r="F8" s="49">
        <v>810</v>
      </c>
      <c r="G8" s="50">
        <f t="shared" ref="G8:G17" si="0">E8*F8</f>
        <v>12960</v>
      </c>
      <c r="H8" s="50">
        <v>143</v>
      </c>
      <c r="I8" s="50">
        <f t="shared" ref="I8:I17" si="1">E8*H8</f>
        <v>2288</v>
      </c>
      <c r="J8" s="52"/>
      <c r="K8" s="52">
        <v>0</v>
      </c>
      <c r="L8" s="52">
        <v>0</v>
      </c>
      <c r="M8" s="52">
        <f>+F8*15*0.25/6*4</f>
        <v>2025</v>
      </c>
      <c r="N8" s="50">
        <f t="shared" ref="N8:N17" si="2">+G8-I8+K8-L8+M8</f>
        <v>12697</v>
      </c>
      <c r="O8" s="287" t="s">
        <v>120</v>
      </c>
    </row>
    <row r="9" spans="1:18" s="24" customFormat="1" ht="30" customHeight="1" x14ac:dyDescent="0.3">
      <c r="A9" s="87" t="s">
        <v>384</v>
      </c>
      <c r="B9" s="172" t="s">
        <v>387</v>
      </c>
      <c r="C9" s="161" t="s">
        <v>341</v>
      </c>
      <c r="D9" s="17" t="s">
        <v>386</v>
      </c>
      <c r="E9" s="48">
        <v>16</v>
      </c>
      <c r="F9" s="49">
        <v>380</v>
      </c>
      <c r="G9" s="50">
        <f t="shared" si="0"/>
        <v>6080</v>
      </c>
      <c r="H9" s="50">
        <v>46</v>
      </c>
      <c r="I9" s="50">
        <f t="shared" si="1"/>
        <v>736</v>
      </c>
      <c r="J9" s="52"/>
      <c r="K9" s="52">
        <v>0</v>
      </c>
      <c r="L9" s="52">
        <v>0</v>
      </c>
      <c r="M9" s="52">
        <f>+F9*15*0.25</f>
        <v>1425</v>
      </c>
      <c r="N9" s="50">
        <f t="shared" si="2"/>
        <v>6769</v>
      </c>
      <c r="O9" s="287" t="s">
        <v>120</v>
      </c>
    </row>
    <row r="10" spans="1:18" s="24" customFormat="1" ht="30" customHeight="1" x14ac:dyDescent="0.3">
      <c r="A10" s="87" t="s">
        <v>384</v>
      </c>
      <c r="B10" s="172" t="s">
        <v>388</v>
      </c>
      <c r="C10" s="161" t="s">
        <v>341</v>
      </c>
      <c r="D10" s="17" t="s">
        <v>389</v>
      </c>
      <c r="E10" s="48">
        <v>16</v>
      </c>
      <c r="F10" s="49">
        <v>338</v>
      </c>
      <c r="G10" s="50">
        <f t="shared" si="0"/>
        <v>5408</v>
      </c>
      <c r="H10" s="50">
        <v>36</v>
      </c>
      <c r="I10" s="50">
        <f t="shared" si="1"/>
        <v>576</v>
      </c>
      <c r="J10" s="52"/>
      <c r="K10" s="52">
        <v>0</v>
      </c>
      <c r="L10" s="52">
        <v>271</v>
      </c>
      <c r="M10" s="52">
        <v>1268</v>
      </c>
      <c r="N10" s="50">
        <f t="shared" si="2"/>
        <v>5829</v>
      </c>
      <c r="O10" s="287" t="s">
        <v>120</v>
      </c>
      <c r="Q10" s="24">
        <f>308-270</f>
        <v>38</v>
      </c>
    </row>
    <row r="11" spans="1:18" s="24" customFormat="1" ht="30" customHeight="1" x14ac:dyDescent="0.3">
      <c r="A11" s="87" t="s">
        <v>384</v>
      </c>
      <c r="B11" s="44" t="s">
        <v>390</v>
      </c>
      <c r="C11" s="161" t="s">
        <v>341</v>
      </c>
      <c r="D11" s="17" t="s">
        <v>391</v>
      </c>
      <c r="E11" s="48">
        <v>16</v>
      </c>
      <c r="F11" s="49">
        <v>338</v>
      </c>
      <c r="G11" s="50">
        <f t="shared" si="0"/>
        <v>5408</v>
      </c>
      <c r="H11" s="50">
        <v>36</v>
      </c>
      <c r="I11" s="50">
        <f t="shared" si="1"/>
        <v>576</v>
      </c>
      <c r="J11" s="52"/>
      <c r="K11" s="52">
        <v>0</v>
      </c>
      <c r="L11" s="52">
        <v>271</v>
      </c>
      <c r="M11" s="52">
        <v>1268</v>
      </c>
      <c r="N11" s="50">
        <f t="shared" si="2"/>
        <v>5829</v>
      </c>
      <c r="O11" s="287" t="s">
        <v>120</v>
      </c>
      <c r="Q11" s="24">
        <f>270-248</f>
        <v>22</v>
      </c>
      <c r="R11" s="24">
        <f>308+22</f>
        <v>330</v>
      </c>
    </row>
    <row r="12" spans="1:18" s="24" customFormat="1" ht="30" customHeight="1" x14ac:dyDescent="0.3">
      <c r="A12" s="87" t="s">
        <v>384</v>
      </c>
      <c r="B12" s="44" t="s">
        <v>392</v>
      </c>
      <c r="C12" s="161" t="s">
        <v>341</v>
      </c>
      <c r="D12" s="17" t="s">
        <v>393</v>
      </c>
      <c r="E12" s="48">
        <v>16</v>
      </c>
      <c r="F12" s="49">
        <v>300</v>
      </c>
      <c r="G12" s="50">
        <f t="shared" si="0"/>
        <v>4800</v>
      </c>
      <c r="H12" s="50">
        <v>29</v>
      </c>
      <c r="I12" s="50">
        <f t="shared" si="1"/>
        <v>464</v>
      </c>
      <c r="J12" s="52"/>
      <c r="K12" s="52">
        <v>0</v>
      </c>
      <c r="L12" s="52">
        <v>378</v>
      </c>
      <c r="M12" s="52">
        <f>+F12*15*0.25</f>
        <v>1125</v>
      </c>
      <c r="N12" s="50">
        <f t="shared" si="2"/>
        <v>5083</v>
      </c>
      <c r="O12" s="287" t="s">
        <v>120</v>
      </c>
    </row>
    <row r="13" spans="1:18" s="24" customFormat="1" ht="30" customHeight="1" x14ac:dyDescent="0.3">
      <c r="A13" s="87" t="s">
        <v>384</v>
      </c>
      <c r="B13" s="172" t="s">
        <v>394</v>
      </c>
      <c r="C13" s="161" t="s">
        <v>341</v>
      </c>
      <c r="D13" s="17" t="s">
        <v>393</v>
      </c>
      <c r="E13" s="48">
        <v>16</v>
      </c>
      <c r="F13" s="49">
        <v>300</v>
      </c>
      <c r="G13" s="50">
        <f t="shared" si="0"/>
        <v>4800</v>
      </c>
      <c r="H13" s="50">
        <v>29</v>
      </c>
      <c r="I13" s="50">
        <f t="shared" si="1"/>
        <v>464</v>
      </c>
      <c r="J13" s="52">
        <v>0</v>
      </c>
      <c r="K13" s="52">
        <f>+E13*J13</f>
        <v>0</v>
      </c>
      <c r="L13" s="52">
        <v>378</v>
      </c>
      <c r="M13" s="52">
        <f>+F13*15*0.25</f>
        <v>1125</v>
      </c>
      <c r="N13" s="50">
        <f t="shared" si="2"/>
        <v>5083</v>
      </c>
      <c r="O13" s="287" t="s">
        <v>120</v>
      </c>
      <c r="R13" s="24">
        <f>270+22</f>
        <v>292</v>
      </c>
    </row>
    <row r="14" spans="1:18" s="24" customFormat="1" ht="30" customHeight="1" x14ac:dyDescent="0.3">
      <c r="A14" s="87" t="s">
        <v>384</v>
      </c>
      <c r="B14" s="44" t="s">
        <v>395</v>
      </c>
      <c r="C14" s="161" t="s">
        <v>341</v>
      </c>
      <c r="D14" s="85" t="s">
        <v>64</v>
      </c>
      <c r="E14" s="48">
        <v>16</v>
      </c>
      <c r="F14" s="49">
        <v>188</v>
      </c>
      <c r="G14" s="50">
        <f t="shared" si="0"/>
        <v>3008</v>
      </c>
      <c r="H14" s="50">
        <v>4</v>
      </c>
      <c r="I14" s="50">
        <f t="shared" si="1"/>
        <v>64</v>
      </c>
      <c r="J14" s="52"/>
      <c r="K14" s="52">
        <f>+E14*J14</f>
        <v>0</v>
      </c>
      <c r="L14" s="52">
        <v>0</v>
      </c>
      <c r="M14" s="52">
        <f>+F14*15*0.25</f>
        <v>705</v>
      </c>
      <c r="N14" s="50">
        <f t="shared" si="2"/>
        <v>3649</v>
      </c>
      <c r="O14" s="287" t="s">
        <v>120</v>
      </c>
    </row>
    <row r="15" spans="1:18" s="24" customFormat="1" ht="30" customHeight="1" x14ac:dyDescent="0.3">
      <c r="A15" s="14" t="s">
        <v>230</v>
      </c>
      <c r="B15" s="69" t="s">
        <v>396</v>
      </c>
      <c r="C15" s="108" t="s">
        <v>332</v>
      </c>
      <c r="D15" s="17" t="s">
        <v>342</v>
      </c>
      <c r="E15" s="48">
        <v>16</v>
      </c>
      <c r="F15" s="56">
        <v>132</v>
      </c>
      <c r="G15" s="50">
        <f t="shared" si="0"/>
        <v>2112</v>
      </c>
      <c r="H15" s="72">
        <v>0</v>
      </c>
      <c r="I15" s="50">
        <f t="shared" si="1"/>
        <v>0</v>
      </c>
      <c r="J15" s="52">
        <v>5</v>
      </c>
      <c r="K15" s="52">
        <f>J15*E15</f>
        <v>80</v>
      </c>
      <c r="L15" s="52">
        <v>0</v>
      </c>
      <c r="M15" s="52">
        <f>+F15*15*0.25</f>
        <v>495</v>
      </c>
      <c r="N15" s="50">
        <f t="shared" si="2"/>
        <v>2687</v>
      </c>
      <c r="O15" s="287" t="s">
        <v>120</v>
      </c>
    </row>
    <row r="16" spans="1:18" s="24" customFormat="1" ht="30" customHeight="1" x14ac:dyDescent="0.3">
      <c r="A16" s="87" t="s">
        <v>384</v>
      </c>
      <c r="B16" s="44" t="s">
        <v>397</v>
      </c>
      <c r="C16" s="161" t="s">
        <v>341</v>
      </c>
      <c r="D16" s="85" t="s">
        <v>398</v>
      </c>
      <c r="E16" s="48">
        <v>16</v>
      </c>
      <c r="F16" s="56">
        <v>278</v>
      </c>
      <c r="G16" s="52">
        <f t="shared" si="0"/>
        <v>4448</v>
      </c>
      <c r="H16" s="52">
        <v>25</v>
      </c>
      <c r="I16" s="52">
        <f t="shared" si="1"/>
        <v>400</v>
      </c>
      <c r="J16" s="52"/>
      <c r="K16" s="52">
        <v>0</v>
      </c>
      <c r="L16" s="52">
        <v>217</v>
      </c>
      <c r="M16" s="52">
        <v>1043</v>
      </c>
      <c r="N16" s="50">
        <f t="shared" si="2"/>
        <v>4874</v>
      </c>
      <c r="O16" s="287" t="s">
        <v>120</v>
      </c>
    </row>
    <row r="17" spans="1:15" s="24" customFormat="1" ht="30" customHeight="1" thickBot="1" x14ac:dyDescent="0.35">
      <c r="A17" s="87" t="s">
        <v>384</v>
      </c>
      <c r="B17" s="44" t="s">
        <v>399</v>
      </c>
      <c r="C17" s="161" t="s">
        <v>341</v>
      </c>
      <c r="D17" s="85" t="s">
        <v>398</v>
      </c>
      <c r="E17" s="48">
        <v>16</v>
      </c>
      <c r="F17" s="49">
        <v>278</v>
      </c>
      <c r="G17" s="280">
        <f t="shared" si="0"/>
        <v>4448</v>
      </c>
      <c r="H17" s="280">
        <v>25</v>
      </c>
      <c r="I17" s="280">
        <f t="shared" si="1"/>
        <v>400</v>
      </c>
      <c r="J17" s="282"/>
      <c r="K17" s="282">
        <v>0</v>
      </c>
      <c r="L17" s="282">
        <v>217</v>
      </c>
      <c r="M17" s="282">
        <v>1043</v>
      </c>
      <c r="N17" s="280">
        <f t="shared" si="2"/>
        <v>4874</v>
      </c>
      <c r="O17" s="287" t="s">
        <v>39</v>
      </c>
    </row>
    <row r="18" spans="1:15" s="24" customFormat="1" ht="30" customHeight="1" thickTop="1" thickBot="1" x14ac:dyDescent="0.35">
      <c r="A18" s="136"/>
      <c r="B18" s="89" t="s">
        <v>16</v>
      </c>
      <c r="C18" s="89"/>
      <c r="D18" s="89"/>
      <c r="E18" s="89"/>
      <c r="F18" s="126"/>
      <c r="G18" s="126">
        <f>SUM(G8:G17)</f>
        <v>53472</v>
      </c>
      <c r="H18" s="126">
        <f>SUM(H10:H17)</f>
        <v>184</v>
      </c>
      <c r="I18" s="126">
        <f t="shared" ref="I18:N18" si="3">SUM(I8:I17)</f>
        <v>5968</v>
      </c>
      <c r="J18" s="126">
        <f t="shared" si="3"/>
        <v>5</v>
      </c>
      <c r="K18" s="126">
        <f t="shared" si="3"/>
        <v>80</v>
      </c>
      <c r="L18" s="126">
        <f t="shared" si="3"/>
        <v>1732</v>
      </c>
      <c r="M18" s="126">
        <f t="shared" si="3"/>
        <v>11522</v>
      </c>
      <c r="N18" s="126">
        <f t="shared" si="3"/>
        <v>57374</v>
      </c>
      <c r="O18" s="94"/>
    </row>
    <row r="19" spans="1:15" s="24" customFormat="1" ht="30" customHeight="1" thickTop="1" x14ac:dyDescent="0.3">
      <c r="B19" s="62" t="s">
        <v>32</v>
      </c>
      <c r="C19" s="62"/>
      <c r="G19" s="63"/>
      <c r="H19" s="63"/>
      <c r="I19" s="24" t="s">
        <v>33</v>
      </c>
      <c r="J19" s="158"/>
      <c r="K19" s="158"/>
      <c r="L19" s="158"/>
      <c r="M19" s="158"/>
      <c r="N19" s="158"/>
    </row>
    <row r="20" spans="1:15" s="24" customFormat="1" ht="22.5" customHeight="1" x14ac:dyDescent="0.3">
      <c r="B20" s="62"/>
      <c r="C20" s="62"/>
      <c r="K20" s="18"/>
      <c r="L20" s="18"/>
      <c r="M20" s="18"/>
    </row>
    <row r="21" spans="1:15" s="24" customFormat="1" ht="22.5" customHeight="1" x14ac:dyDescent="0.3">
      <c r="B21" s="62"/>
      <c r="C21" s="62"/>
    </row>
    <row r="22" spans="1:15" s="24" customFormat="1" ht="21.75" customHeight="1" x14ac:dyDescent="0.3">
      <c r="B22" s="62" t="s">
        <v>34</v>
      </c>
      <c r="C22" s="62"/>
      <c r="I22" s="64" t="s">
        <v>35</v>
      </c>
      <c r="J22" s="95"/>
      <c r="K22" s="95"/>
      <c r="L22" s="95"/>
      <c r="M22" s="95"/>
      <c r="N22" s="95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10 C11:C17 B13:C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zoomScale="80" zoomScaleNormal="80" workbookViewId="0">
      <selection activeCell="E5" sqref="E5:E17"/>
    </sheetView>
  </sheetViews>
  <sheetFormatPr baseColWidth="10" defaultRowHeight="12.75" x14ac:dyDescent="0.2"/>
  <cols>
    <col min="1" max="1" width="8.7109375" style="1"/>
    <col min="2" max="2" width="27.28515625" style="1"/>
    <col min="3" max="3" width="13.42578125" style="1"/>
    <col min="4" max="4" width="7.42578125" style="1"/>
    <col min="5" max="5" width="5.7109375" style="1"/>
    <col min="6" max="6" width="8.42578125" style="1"/>
    <col min="7" max="7" width="13.5703125" style="1"/>
    <col min="8" max="8" width="0" style="1" hidden="1"/>
    <col min="9" max="9" width="10.28515625" style="1"/>
    <col min="10" max="10" width="0" style="1" hidden="1"/>
    <col min="11" max="11" width="9.7109375" style="1"/>
    <col min="12" max="12" width="11" style="1"/>
    <col min="13" max="13" width="14" style="1"/>
    <col min="14" max="14" width="13.7109375" style="1"/>
    <col min="15" max="15" width="28.7109375" style="1"/>
    <col min="16" max="16" width="11.5703125" style="1"/>
    <col min="17" max="19" width="0" style="1" hidden="1"/>
    <col min="20" max="1024" width="11.5703125" style="1"/>
  </cols>
  <sheetData>
    <row r="1" spans="1:18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8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8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8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8" ht="44.45" customHeight="1" thickTop="1" thickBot="1" x14ac:dyDescent="0.3">
      <c r="A5" s="111" t="s">
        <v>4</v>
      </c>
      <c r="B5" s="112" t="s">
        <v>5</v>
      </c>
      <c r="C5" s="113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113"/>
      <c r="K5" s="39" t="s">
        <v>13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8" s="24" customFormat="1" ht="30" customHeight="1" thickTop="1" x14ac:dyDescent="0.3">
      <c r="A6" s="137" t="s">
        <v>384</v>
      </c>
      <c r="B6" s="8" t="s">
        <v>341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8" s="24" customFormat="1" ht="30" customHeight="1" x14ac:dyDescent="0.3">
      <c r="A7" s="115" t="s">
        <v>384</v>
      </c>
      <c r="B7" s="142" t="s">
        <v>341</v>
      </c>
      <c r="C7" s="142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  <c r="Q7" s="24">
        <f>7500/2</f>
        <v>3750</v>
      </c>
    </row>
    <row r="8" spans="1:18" s="24" customFormat="1" ht="30" customHeight="1" x14ac:dyDescent="0.3">
      <c r="A8" s="87" t="s">
        <v>384</v>
      </c>
      <c r="B8" s="44" t="s">
        <v>400</v>
      </c>
      <c r="C8" s="17" t="s">
        <v>341</v>
      </c>
      <c r="D8" s="85" t="s">
        <v>398</v>
      </c>
      <c r="E8" s="173">
        <v>16</v>
      </c>
      <c r="F8" s="49">
        <v>278</v>
      </c>
      <c r="G8" s="50">
        <f t="shared" ref="G8:G16" si="0">E8*F8</f>
        <v>4448</v>
      </c>
      <c r="H8" s="50">
        <v>25</v>
      </c>
      <c r="I8" s="50">
        <f t="shared" ref="I8:I16" si="1">E8*H8</f>
        <v>400</v>
      </c>
      <c r="J8" s="52"/>
      <c r="K8" s="52">
        <v>0</v>
      </c>
      <c r="L8" s="52">
        <v>217</v>
      </c>
      <c r="M8" s="52">
        <v>1043</v>
      </c>
      <c r="N8" s="50">
        <f t="shared" ref="N8:N16" si="2">+G8-I8+K8-L8+M8</f>
        <v>4874</v>
      </c>
      <c r="O8" s="287" t="s">
        <v>39</v>
      </c>
    </row>
    <row r="9" spans="1:18" s="24" customFormat="1" ht="30" customHeight="1" x14ac:dyDescent="0.3">
      <c r="A9" s="87" t="s">
        <v>384</v>
      </c>
      <c r="B9" s="44" t="s">
        <v>401</v>
      </c>
      <c r="C9" s="17" t="s">
        <v>341</v>
      </c>
      <c r="D9" s="85" t="s">
        <v>398</v>
      </c>
      <c r="E9" s="173">
        <v>16</v>
      </c>
      <c r="F9" s="49">
        <v>278</v>
      </c>
      <c r="G9" s="50">
        <f t="shared" si="0"/>
        <v>4448</v>
      </c>
      <c r="H9" s="50">
        <v>25</v>
      </c>
      <c r="I9" s="50">
        <f t="shared" si="1"/>
        <v>400</v>
      </c>
      <c r="J9" s="52"/>
      <c r="K9" s="52">
        <v>0</v>
      </c>
      <c r="L9" s="52">
        <v>217</v>
      </c>
      <c r="M9" s="52">
        <v>1043</v>
      </c>
      <c r="N9" s="50">
        <f t="shared" si="2"/>
        <v>4874</v>
      </c>
      <c r="O9" s="287" t="s">
        <v>39</v>
      </c>
      <c r="Q9" s="24">
        <f>248+22</f>
        <v>270</v>
      </c>
    </row>
    <row r="10" spans="1:18" s="24" customFormat="1" ht="30" customHeight="1" x14ac:dyDescent="0.3">
      <c r="A10" s="87" t="s">
        <v>384</v>
      </c>
      <c r="B10" s="44" t="s">
        <v>402</v>
      </c>
      <c r="C10" s="17" t="s">
        <v>341</v>
      </c>
      <c r="D10" s="85" t="s">
        <v>398</v>
      </c>
      <c r="E10" s="173">
        <v>16</v>
      </c>
      <c r="F10" s="49">
        <v>278</v>
      </c>
      <c r="G10" s="50">
        <f t="shared" si="0"/>
        <v>4448</v>
      </c>
      <c r="H10" s="50">
        <v>25</v>
      </c>
      <c r="I10" s="50">
        <f t="shared" si="1"/>
        <v>400</v>
      </c>
      <c r="J10" s="52"/>
      <c r="K10" s="52">
        <v>0</v>
      </c>
      <c r="L10" s="52">
        <v>217</v>
      </c>
      <c r="M10" s="52">
        <v>1043</v>
      </c>
      <c r="N10" s="50">
        <f t="shared" si="2"/>
        <v>4874</v>
      </c>
      <c r="O10" s="287" t="s">
        <v>39</v>
      </c>
      <c r="Q10" s="24">
        <v>3420</v>
      </c>
    </row>
    <row r="11" spans="1:18" s="24" customFormat="1" ht="30" customHeight="1" x14ac:dyDescent="0.3">
      <c r="A11" s="87" t="s">
        <v>384</v>
      </c>
      <c r="B11" s="44" t="s">
        <v>403</v>
      </c>
      <c r="C11" s="17" t="s">
        <v>341</v>
      </c>
      <c r="D11" s="85" t="s">
        <v>398</v>
      </c>
      <c r="E11" s="173">
        <v>16</v>
      </c>
      <c r="F11" s="49">
        <v>278</v>
      </c>
      <c r="G11" s="50">
        <f t="shared" si="0"/>
        <v>4448</v>
      </c>
      <c r="H11" s="50">
        <v>25</v>
      </c>
      <c r="I11" s="50">
        <f t="shared" si="1"/>
        <v>400</v>
      </c>
      <c r="J11" s="52"/>
      <c r="K11" s="52">
        <v>0</v>
      </c>
      <c r="L11" s="52">
        <v>217</v>
      </c>
      <c r="M11" s="52">
        <v>1043</v>
      </c>
      <c r="N11" s="50">
        <f t="shared" si="2"/>
        <v>4874</v>
      </c>
      <c r="O11" s="287" t="s">
        <v>39</v>
      </c>
      <c r="Q11" s="24">
        <v>3420</v>
      </c>
    </row>
    <row r="12" spans="1:18" s="24" customFormat="1" ht="30" customHeight="1" x14ac:dyDescent="0.3">
      <c r="A12" s="87" t="s">
        <v>384</v>
      </c>
      <c r="B12" s="44" t="s">
        <v>404</v>
      </c>
      <c r="C12" s="17" t="s">
        <v>341</v>
      </c>
      <c r="D12" s="85" t="s">
        <v>398</v>
      </c>
      <c r="E12" s="173">
        <v>16</v>
      </c>
      <c r="F12" s="49">
        <v>278</v>
      </c>
      <c r="G12" s="50">
        <f t="shared" si="0"/>
        <v>4448</v>
      </c>
      <c r="H12" s="50">
        <v>25</v>
      </c>
      <c r="I12" s="50">
        <f t="shared" si="1"/>
        <v>400</v>
      </c>
      <c r="J12" s="52"/>
      <c r="K12" s="52">
        <v>0</v>
      </c>
      <c r="L12" s="52">
        <v>217</v>
      </c>
      <c r="M12" s="52">
        <v>1043</v>
      </c>
      <c r="N12" s="50">
        <f t="shared" si="2"/>
        <v>4874</v>
      </c>
      <c r="O12" s="287" t="s">
        <v>39</v>
      </c>
      <c r="Q12" s="24">
        <f>SUM(Q10:Q11)</f>
        <v>6840</v>
      </c>
    </row>
    <row r="13" spans="1:18" s="24" customFormat="1" ht="30" customHeight="1" x14ac:dyDescent="0.3">
      <c r="A13" s="87" t="s">
        <v>384</v>
      </c>
      <c r="B13" s="44" t="s">
        <v>405</v>
      </c>
      <c r="C13" s="17" t="s">
        <v>341</v>
      </c>
      <c r="D13" s="85" t="s">
        <v>398</v>
      </c>
      <c r="E13" s="173">
        <v>16</v>
      </c>
      <c r="F13" s="49">
        <v>278</v>
      </c>
      <c r="G13" s="50">
        <f t="shared" si="0"/>
        <v>4448</v>
      </c>
      <c r="H13" s="50">
        <v>25</v>
      </c>
      <c r="I13" s="50">
        <f t="shared" si="1"/>
        <v>400</v>
      </c>
      <c r="J13" s="52"/>
      <c r="K13" s="52">
        <v>0</v>
      </c>
      <c r="L13" s="52">
        <v>217</v>
      </c>
      <c r="M13" s="52">
        <v>1043</v>
      </c>
      <c r="N13" s="50">
        <f t="shared" si="2"/>
        <v>4874</v>
      </c>
      <c r="O13" s="287" t="s">
        <v>39</v>
      </c>
      <c r="Q13" s="24">
        <v>7500</v>
      </c>
    </row>
    <row r="14" spans="1:18" s="24" customFormat="1" ht="30" customHeight="1" x14ac:dyDescent="0.3">
      <c r="A14" s="87" t="s">
        <v>384</v>
      </c>
      <c r="B14" s="44" t="s">
        <v>406</v>
      </c>
      <c r="C14" s="17" t="s">
        <v>341</v>
      </c>
      <c r="D14" s="85" t="s">
        <v>398</v>
      </c>
      <c r="E14" s="173">
        <v>16</v>
      </c>
      <c r="F14" s="49">
        <v>278</v>
      </c>
      <c r="G14" s="50">
        <f t="shared" si="0"/>
        <v>4448</v>
      </c>
      <c r="H14" s="50">
        <v>25</v>
      </c>
      <c r="I14" s="50">
        <f t="shared" si="1"/>
        <v>400</v>
      </c>
      <c r="J14" s="52"/>
      <c r="K14" s="52">
        <v>0</v>
      </c>
      <c r="L14" s="52">
        <v>217</v>
      </c>
      <c r="M14" s="52">
        <v>1043</v>
      </c>
      <c r="N14" s="50">
        <f t="shared" si="2"/>
        <v>4874</v>
      </c>
      <c r="O14" s="287" t="s">
        <v>39</v>
      </c>
      <c r="Q14" s="24">
        <f>SUM(Q13-Q12)</f>
        <v>660</v>
      </c>
      <c r="R14" s="24">
        <f>660/2</f>
        <v>330</v>
      </c>
    </row>
    <row r="15" spans="1:18" s="24" customFormat="1" ht="30" customHeight="1" x14ac:dyDescent="0.3">
      <c r="A15" s="87" t="s">
        <v>384</v>
      </c>
      <c r="B15" s="44" t="s">
        <v>407</v>
      </c>
      <c r="C15" s="17" t="s">
        <v>341</v>
      </c>
      <c r="D15" s="85" t="s">
        <v>398</v>
      </c>
      <c r="E15" s="173">
        <v>16</v>
      </c>
      <c r="F15" s="49">
        <v>278</v>
      </c>
      <c r="G15" s="52">
        <f t="shared" si="0"/>
        <v>4448</v>
      </c>
      <c r="H15" s="50">
        <v>25</v>
      </c>
      <c r="I15" s="52">
        <f t="shared" si="1"/>
        <v>400</v>
      </c>
      <c r="J15" s="86">
        <v>0</v>
      </c>
      <c r="K15" s="52">
        <f>+E15*J15</f>
        <v>0</v>
      </c>
      <c r="L15" s="52">
        <v>217</v>
      </c>
      <c r="M15" s="52">
        <v>1043</v>
      </c>
      <c r="N15" s="50">
        <f t="shared" si="2"/>
        <v>4874</v>
      </c>
      <c r="O15" s="287" t="s">
        <v>39</v>
      </c>
      <c r="R15" s="24">
        <f>330/15</f>
        <v>22</v>
      </c>
    </row>
    <row r="16" spans="1:18" s="24" customFormat="1" ht="30" customHeight="1" thickBot="1" x14ac:dyDescent="0.35">
      <c r="A16" s="87" t="s">
        <v>384</v>
      </c>
      <c r="B16" s="44" t="s">
        <v>408</v>
      </c>
      <c r="C16" s="17" t="s">
        <v>341</v>
      </c>
      <c r="D16" s="85" t="s">
        <v>398</v>
      </c>
      <c r="E16" s="173">
        <v>16</v>
      </c>
      <c r="F16" s="49">
        <v>278</v>
      </c>
      <c r="G16" s="282">
        <f t="shared" si="0"/>
        <v>4448</v>
      </c>
      <c r="H16" s="280">
        <v>25</v>
      </c>
      <c r="I16" s="282">
        <f t="shared" si="1"/>
        <v>400</v>
      </c>
      <c r="J16" s="286">
        <v>0</v>
      </c>
      <c r="K16" s="282">
        <f>+E16*J16</f>
        <v>0</v>
      </c>
      <c r="L16" s="282">
        <v>217</v>
      </c>
      <c r="M16" s="282">
        <v>1043</v>
      </c>
      <c r="N16" s="280">
        <f t="shared" si="2"/>
        <v>4874</v>
      </c>
      <c r="O16" s="287" t="s">
        <v>39</v>
      </c>
      <c r="Q16" s="24">
        <f>35*660</f>
        <v>23100</v>
      </c>
    </row>
    <row r="17" spans="1:15" s="24" customFormat="1" ht="30" customHeight="1" thickTop="1" thickBot="1" x14ac:dyDescent="0.35">
      <c r="A17" s="136"/>
      <c r="B17" s="89" t="s">
        <v>16</v>
      </c>
      <c r="C17" s="89"/>
      <c r="D17" s="89"/>
      <c r="E17" s="174"/>
      <c r="F17" s="126"/>
      <c r="G17" s="175">
        <f t="shared" ref="G17:N17" si="3">SUM(G8:G16)</f>
        <v>40032</v>
      </c>
      <c r="H17" s="175">
        <f t="shared" si="3"/>
        <v>225</v>
      </c>
      <c r="I17" s="175">
        <f t="shared" si="3"/>
        <v>3600</v>
      </c>
      <c r="J17" s="175">
        <f t="shared" si="3"/>
        <v>0</v>
      </c>
      <c r="K17" s="175">
        <f t="shared" si="3"/>
        <v>0</v>
      </c>
      <c r="L17" s="175">
        <f t="shared" si="3"/>
        <v>1953</v>
      </c>
      <c r="M17" s="175">
        <f t="shared" si="3"/>
        <v>9387</v>
      </c>
      <c r="N17" s="175">
        <f t="shared" si="3"/>
        <v>43866</v>
      </c>
      <c r="O17" s="94"/>
    </row>
    <row r="18" spans="1:15" s="24" customFormat="1" ht="22.5" customHeight="1" thickTop="1" x14ac:dyDescent="0.3">
      <c r="B18" s="62" t="s">
        <v>32</v>
      </c>
      <c r="C18" s="62"/>
      <c r="G18" s="63"/>
      <c r="H18" s="63"/>
      <c r="I18" s="24" t="s">
        <v>33</v>
      </c>
      <c r="J18" s="62"/>
      <c r="K18" s="62"/>
      <c r="L18" s="62"/>
      <c r="M18" s="62"/>
      <c r="N18" s="62"/>
    </row>
    <row r="19" spans="1:15" s="24" customFormat="1" ht="22.5" customHeight="1" x14ac:dyDescent="0.3">
      <c r="B19" s="62"/>
      <c r="C19" s="62"/>
    </row>
    <row r="20" spans="1:15" s="24" customFormat="1" ht="21.75" customHeight="1" x14ac:dyDescent="0.3">
      <c r="B20" s="62"/>
      <c r="C20" s="62"/>
    </row>
    <row r="21" spans="1:15" s="24" customFormat="1" ht="22.5" customHeight="1" x14ac:dyDescent="0.3">
      <c r="B21" s="62" t="s">
        <v>34</v>
      </c>
      <c r="C21" s="62"/>
      <c r="G21" s="64"/>
      <c r="H21" s="95"/>
      <c r="I21" s="64" t="s">
        <v>35</v>
      </c>
      <c r="J21" s="95"/>
      <c r="K21" s="62"/>
      <c r="L21" s="62"/>
      <c r="M21" s="62"/>
      <c r="N21" s="62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5" workbookViewId="0">
      <selection activeCell="E5" sqref="E5:E15"/>
    </sheetView>
  </sheetViews>
  <sheetFormatPr baseColWidth="10" defaultRowHeight="12.75" x14ac:dyDescent="0.2"/>
  <cols>
    <col min="1" max="1" width="9.7109375" style="1"/>
    <col min="2" max="2" width="28.7109375" style="1"/>
    <col min="3" max="3" width="10.7109375" style="1"/>
    <col min="4" max="4" width="6.140625" style="1"/>
    <col min="5" max="5" width="5.7109375" style="1"/>
    <col min="6" max="6" width="7.85546875" style="1"/>
    <col min="7" max="7" width="9.5703125" style="1"/>
    <col min="8" max="8" width="0" style="1" hidden="1"/>
    <col min="9" max="9" width="10.140625" style="1"/>
    <col min="10" max="10" width="0" style="1" hidden="1"/>
    <col min="11" max="11" width="6.7109375" style="1"/>
    <col min="12" max="12" width="7.85546875" style="1"/>
    <col min="13" max="13" width="9.7109375" style="1"/>
    <col min="14" max="14" width="9.42578125" style="1"/>
    <col min="15" max="15" width="28.855468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7.9" customHeight="1" thickTop="1" thickBot="1" x14ac:dyDescent="0.3">
      <c r="A5" s="111" t="s">
        <v>4</v>
      </c>
      <c r="B5" s="112" t="s">
        <v>5</v>
      </c>
      <c r="C5" s="76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113"/>
      <c r="K5" s="39" t="s">
        <v>13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" customHeight="1" thickTop="1" x14ac:dyDescent="0.3">
      <c r="A6" s="137" t="s">
        <v>384</v>
      </c>
      <c r="B6" s="8" t="s">
        <v>341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115" t="s">
        <v>384</v>
      </c>
      <c r="B7" s="142" t="s">
        <v>341</v>
      </c>
      <c r="C7" s="142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0" customHeight="1" x14ac:dyDescent="0.3">
      <c r="A8" s="87" t="s">
        <v>384</v>
      </c>
      <c r="B8" s="153" t="s">
        <v>409</v>
      </c>
      <c r="C8" s="17" t="s">
        <v>410</v>
      </c>
      <c r="D8" s="85" t="s">
        <v>398</v>
      </c>
      <c r="E8" s="55">
        <v>16</v>
      </c>
      <c r="F8" s="56">
        <v>278</v>
      </c>
      <c r="G8" s="52">
        <f t="shared" ref="G8:G14" si="0">E8*F8</f>
        <v>4448</v>
      </c>
      <c r="H8" s="86">
        <v>25</v>
      </c>
      <c r="I8" s="52">
        <f t="shared" ref="I8:I14" si="1">E8*H8</f>
        <v>400</v>
      </c>
      <c r="J8" s="86">
        <v>0</v>
      </c>
      <c r="K8" s="52">
        <f t="shared" ref="K8:K14" si="2">+E8*J8</f>
        <v>0</v>
      </c>
      <c r="L8" s="52">
        <v>217</v>
      </c>
      <c r="M8" s="52">
        <v>1043</v>
      </c>
      <c r="N8" s="52">
        <f t="shared" ref="N8:N14" si="3">+G8-I8+K8-L8+M8</f>
        <v>4874</v>
      </c>
      <c r="O8" s="287" t="s">
        <v>120</v>
      </c>
    </row>
    <row r="9" spans="1:15" s="24" customFormat="1" ht="30" customHeight="1" x14ac:dyDescent="0.3">
      <c r="A9" s="87" t="s">
        <v>384</v>
      </c>
      <c r="B9" s="44" t="s">
        <v>411</v>
      </c>
      <c r="C9" s="17" t="s">
        <v>410</v>
      </c>
      <c r="D9" s="85" t="s">
        <v>398</v>
      </c>
      <c r="E9" s="55">
        <v>16</v>
      </c>
      <c r="F9" s="49">
        <v>278</v>
      </c>
      <c r="G9" s="50">
        <f t="shared" si="0"/>
        <v>4448</v>
      </c>
      <c r="H9" s="50">
        <v>25</v>
      </c>
      <c r="I9" s="50">
        <f t="shared" si="1"/>
        <v>400</v>
      </c>
      <c r="J9" s="52">
        <v>0</v>
      </c>
      <c r="K9" s="52">
        <f t="shared" si="2"/>
        <v>0</v>
      </c>
      <c r="L9" s="52">
        <v>217</v>
      </c>
      <c r="M9" s="52">
        <v>1043</v>
      </c>
      <c r="N9" s="52">
        <f t="shared" si="3"/>
        <v>4874</v>
      </c>
      <c r="O9" s="287" t="s">
        <v>120</v>
      </c>
    </row>
    <row r="10" spans="1:15" s="24" customFormat="1" ht="30" customHeight="1" x14ac:dyDescent="0.3">
      <c r="A10" s="87" t="s">
        <v>384</v>
      </c>
      <c r="B10" s="172" t="s">
        <v>412</v>
      </c>
      <c r="C10" s="161" t="s">
        <v>410</v>
      </c>
      <c r="D10" s="85" t="s">
        <v>398</v>
      </c>
      <c r="E10" s="55">
        <v>4</v>
      </c>
      <c r="F10" s="49">
        <v>278</v>
      </c>
      <c r="G10" s="50">
        <f t="shared" si="0"/>
        <v>1112</v>
      </c>
      <c r="H10" s="50">
        <v>25</v>
      </c>
      <c r="I10" s="50">
        <f t="shared" si="1"/>
        <v>100</v>
      </c>
      <c r="J10" s="52">
        <v>0</v>
      </c>
      <c r="K10" s="52">
        <f t="shared" si="2"/>
        <v>0</v>
      </c>
      <c r="L10" s="52">
        <v>217</v>
      </c>
      <c r="M10" s="52">
        <f>+G10*0.25</f>
        <v>278</v>
      </c>
      <c r="N10" s="52">
        <f t="shared" si="3"/>
        <v>1073</v>
      </c>
      <c r="O10" s="287" t="s">
        <v>120</v>
      </c>
    </row>
    <row r="11" spans="1:15" s="24" customFormat="1" ht="30" customHeight="1" x14ac:dyDescent="0.3">
      <c r="A11" s="87" t="s">
        <v>384</v>
      </c>
      <c r="B11" s="172" t="s">
        <v>414</v>
      </c>
      <c r="C11" s="161" t="s">
        <v>410</v>
      </c>
      <c r="D11" s="85" t="s">
        <v>398</v>
      </c>
      <c r="E11" s="55">
        <v>16</v>
      </c>
      <c r="F11" s="49">
        <v>278</v>
      </c>
      <c r="G11" s="52">
        <f t="shared" si="0"/>
        <v>4448</v>
      </c>
      <c r="H11" s="50">
        <v>25</v>
      </c>
      <c r="I11" s="52">
        <f t="shared" si="1"/>
        <v>400</v>
      </c>
      <c r="J11" s="86">
        <v>0</v>
      </c>
      <c r="K11" s="52">
        <f t="shared" si="2"/>
        <v>0</v>
      </c>
      <c r="L11" s="52">
        <v>217</v>
      </c>
      <c r="M11" s="52">
        <v>1043</v>
      </c>
      <c r="N11" s="52">
        <f t="shared" si="3"/>
        <v>4874</v>
      </c>
      <c r="O11" s="287" t="s">
        <v>120</v>
      </c>
    </row>
    <row r="12" spans="1:15" s="24" customFormat="1" ht="30" customHeight="1" x14ac:dyDescent="0.3">
      <c r="A12" s="87" t="s">
        <v>384</v>
      </c>
      <c r="B12" s="44" t="s">
        <v>415</v>
      </c>
      <c r="C12" s="16" t="s">
        <v>410</v>
      </c>
      <c r="D12" s="85" t="s">
        <v>398</v>
      </c>
      <c r="E12" s="55">
        <v>16</v>
      </c>
      <c r="F12" s="49">
        <v>278</v>
      </c>
      <c r="G12" s="52">
        <f t="shared" si="0"/>
        <v>4448</v>
      </c>
      <c r="H12" s="50">
        <v>25</v>
      </c>
      <c r="I12" s="52">
        <f t="shared" si="1"/>
        <v>400</v>
      </c>
      <c r="J12" s="86">
        <v>0</v>
      </c>
      <c r="K12" s="52">
        <f t="shared" si="2"/>
        <v>0</v>
      </c>
      <c r="L12" s="52">
        <v>217</v>
      </c>
      <c r="M12" s="52">
        <v>1043</v>
      </c>
      <c r="N12" s="52">
        <f t="shared" si="3"/>
        <v>4874</v>
      </c>
      <c r="O12" s="287" t="s">
        <v>120</v>
      </c>
    </row>
    <row r="13" spans="1:15" s="24" customFormat="1" ht="30" customHeight="1" x14ac:dyDescent="0.3">
      <c r="A13" s="87" t="s">
        <v>384</v>
      </c>
      <c r="B13" s="44" t="s">
        <v>416</v>
      </c>
      <c r="C13" s="16" t="s">
        <v>410</v>
      </c>
      <c r="D13" s="85" t="s">
        <v>398</v>
      </c>
      <c r="E13" s="55">
        <v>16</v>
      </c>
      <c r="F13" s="49">
        <v>278</v>
      </c>
      <c r="G13" s="50">
        <f t="shared" si="0"/>
        <v>4448</v>
      </c>
      <c r="H13" s="50">
        <v>25</v>
      </c>
      <c r="I13" s="50">
        <f t="shared" si="1"/>
        <v>400</v>
      </c>
      <c r="J13" s="52">
        <v>0</v>
      </c>
      <c r="K13" s="52">
        <f t="shared" si="2"/>
        <v>0</v>
      </c>
      <c r="L13" s="52">
        <v>217</v>
      </c>
      <c r="M13" s="52">
        <v>1043</v>
      </c>
      <c r="N13" s="52">
        <f t="shared" si="3"/>
        <v>4874</v>
      </c>
      <c r="O13" s="287" t="s">
        <v>120</v>
      </c>
    </row>
    <row r="14" spans="1:15" s="24" customFormat="1" ht="30" customHeight="1" thickBot="1" x14ac:dyDescent="0.35">
      <c r="A14" s="87" t="s">
        <v>384</v>
      </c>
      <c r="B14" s="44" t="s">
        <v>417</v>
      </c>
      <c r="C14" s="16" t="s">
        <v>410</v>
      </c>
      <c r="D14" s="85" t="s">
        <v>398</v>
      </c>
      <c r="E14" s="55">
        <v>16</v>
      </c>
      <c r="F14" s="49">
        <v>278</v>
      </c>
      <c r="G14" s="282">
        <f t="shared" si="0"/>
        <v>4448</v>
      </c>
      <c r="H14" s="280">
        <v>25</v>
      </c>
      <c r="I14" s="282">
        <f t="shared" si="1"/>
        <v>400</v>
      </c>
      <c r="J14" s="286">
        <v>0</v>
      </c>
      <c r="K14" s="282">
        <f t="shared" si="2"/>
        <v>0</v>
      </c>
      <c r="L14" s="282">
        <v>217</v>
      </c>
      <c r="M14" s="282">
        <v>1043</v>
      </c>
      <c r="N14" s="280">
        <f t="shared" si="3"/>
        <v>4874</v>
      </c>
      <c r="O14" s="287" t="s">
        <v>120</v>
      </c>
    </row>
    <row r="15" spans="1:15" s="24" customFormat="1" ht="30" customHeight="1" thickTop="1" thickBot="1" x14ac:dyDescent="0.35">
      <c r="A15" s="136"/>
      <c r="B15" s="89" t="s">
        <v>16</v>
      </c>
      <c r="C15" s="89"/>
      <c r="D15" s="89"/>
      <c r="E15" s="89"/>
      <c r="F15" s="126"/>
      <c r="G15" s="126">
        <f t="shared" ref="G15:N15" si="4">SUM(G8:G14)</f>
        <v>27800</v>
      </c>
      <c r="H15" s="126">
        <f t="shared" si="4"/>
        <v>175</v>
      </c>
      <c r="I15" s="126">
        <f t="shared" si="4"/>
        <v>2500</v>
      </c>
      <c r="J15" s="126">
        <f t="shared" si="4"/>
        <v>0</v>
      </c>
      <c r="K15" s="126">
        <f t="shared" si="4"/>
        <v>0</v>
      </c>
      <c r="L15" s="126">
        <f t="shared" si="4"/>
        <v>1519</v>
      </c>
      <c r="M15" s="126">
        <f t="shared" si="4"/>
        <v>6536</v>
      </c>
      <c r="N15" s="126">
        <f t="shared" si="4"/>
        <v>30317</v>
      </c>
      <c r="O15" s="94"/>
    </row>
    <row r="16" spans="1:15" s="24" customFormat="1" ht="30" customHeight="1" thickTop="1" x14ac:dyDescent="0.3">
      <c r="A16" s="18"/>
      <c r="B16" s="98"/>
      <c r="C16" s="98"/>
      <c r="D16" s="98"/>
      <c r="E16" s="98"/>
      <c r="F16" s="176"/>
      <c r="G16" s="176"/>
      <c r="H16" s="176"/>
      <c r="I16" s="176"/>
      <c r="J16" s="176"/>
      <c r="K16" s="176"/>
      <c r="L16" s="176"/>
      <c r="M16" s="176"/>
      <c r="N16" s="177"/>
      <c r="O16" s="18"/>
    </row>
    <row r="17" spans="2:14" s="24" customFormat="1" ht="22.5" customHeight="1" x14ac:dyDescent="0.3">
      <c r="B17" s="62" t="s">
        <v>32</v>
      </c>
      <c r="C17" s="62"/>
      <c r="G17" s="63"/>
      <c r="H17" s="63"/>
      <c r="I17" s="24" t="s">
        <v>33</v>
      </c>
      <c r="J17" s="95"/>
      <c r="K17" s="95"/>
      <c r="L17" s="95"/>
      <c r="M17" s="95"/>
      <c r="N17" s="95"/>
    </row>
    <row r="18" spans="2:14" s="24" customFormat="1" ht="22.5" customHeight="1" x14ac:dyDescent="0.3">
      <c r="B18" s="62"/>
      <c r="C18" s="62"/>
    </row>
    <row r="19" spans="2:14" s="24" customFormat="1" ht="21.75" customHeight="1" x14ac:dyDescent="0.3">
      <c r="B19" s="62"/>
      <c r="C19" s="62"/>
    </row>
    <row r="20" spans="2:14" s="24" customFormat="1" ht="22.5" customHeight="1" x14ac:dyDescent="0.3">
      <c r="B20" s="62" t="s">
        <v>34</v>
      </c>
      <c r="C20" s="62"/>
      <c r="I20" s="64" t="s">
        <v>35</v>
      </c>
      <c r="J20" s="95"/>
      <c r="K20" s="95"/>
      <c r="L20" s="95"/>
      <c r="M20" s="95"/>
      <c r="N20" s="95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0:C11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zoomScale="90" zoomScaleNormal="90" workbookViewId="0">
      <selection activeCell="E5" sqref="E5:E18"/>
    </sheetView>
  </sheetViews>
  <sheetFormatPr baseColWidth="10" defaultRowHeight="12.75" x14ac:dyDescent="0.2"/>
  <cols>
    <col min="1" max="1" width="8.85546875" style="1"/>
    <col min="2" max="2" width="30.5703125" style="1"/>
    <col min="3" max="3" width="12" style="1"/>
    <col min="4" max="4" width="7.28515625" style="1"/>
    <col min="5" max="5" width="7.140625" style="1"/>
    <col min="6" max="6" width="9" style="1"/>
    <col min="7" max="7" width="11.140625" style="1"/>
    <col min="8" max="8" width="0" style="1" hidden="1"/>
    <col min="9" max="9" width="9.85546875" style="1"/>
    <col min="10" max="10" width="0" style="1" hidden="1"/>
    <col min="11" max="11" width="7.28515625" style="1"/>
    <col min="12" max="12" width="8.42578125" style="1"/>
    <col min="13" max="13" width="10.85546875" style="1"/>
    <col min="14" max="14" width="11" style="1"/>
    <col min="15" max="15" width="35.855468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46.9" customHeight="1" thickTop="1" thickBot="1" x14ac:dyDescent="0.3">
      <c r="A5" s="111" t="s">
        <v>4</v>
      </c>
      <c r="B5" s="112" t="s">
        <v>5</v>
      </c>
      <c r="C5" s="113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113"/>
      <c r="K5" s="39" t="s">
        <v>13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" customHeight="1" thickTop="1" x14ac:dyDescent="0.3">
      <c r="A6" s="137" t="s">
        <v>384</v>
      </c>
      <c r="B6" s="8" t="s">
        <v>341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115" t="s">
        <v>384</v>
      </c>
      <c r="B7" s="142" t="s">
        <v>341</v>
      </c>
      <c r="C7" s="142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0" customHeight="1" x14ac:dyDescent="0.3">
      <c r="A8" s="87" t="s">
        <v>384</v>
      </c>
      <c r="B8" s="44" t="s">
        <v>418</v>
      </c>
      <c r="C8" s="16" t="s">
        <v>410</v>
      </c>
      <c r="D8" s="85" t="s">
        <v>398</v>
      </c>
      <c r="E8" s="178">
        <v>16</v>
      </c>
      <c r="F8" s="56">
        <v>278</v>
      </c>
      <c r="G8" s="52">
        <f t="shared" ref="G8:G17" si="0">E8*F8</f>
        <v>4448</v>
      </c>
      <c r="H8" s="86">
        <v>25</v>
      </c>
      <c r="I8" s="52">
        <f t="shared" ref="I8:I17" si="1">E8*H8</f>
        <v>400</v>
      </c>
      <c r="J8" s="86">
        <v>0</v>
      </c>
      <c r="K8" s="52">
        <f t="shared" ref="K8:K14" si="2">+E8*J8</f>
        <v>0</v>
      </c>
      <c r="L8" s="52">
        <v>217</v>
      </c>
      <c r="M8" s="52">
        <v>1043</v>
      </c>
      <c r="N8" s="52">
        <f t="shared" ref="N8:N17" si="3">+G8-I8+K8-L8+M8</f>
        <v>4874</v>
      </c>
      <c r="O8" s="84" t="s">
        <v>419</v>
      </c>
    </row>
    <row r="9" spans="1:15" s="24" customFormat="1" ht="30" customHeight="1" x14ac:dyDescent="0.3">
      <c r="A9" s="87" t="s">
        <v>384</v>
      </c>
      <c r="B9" s="44" t="s">
        <v>420</v>
      </c>
      <c r="C9" s="16" t="s">
        <v>410</v>
      </c>
      <c r="D9" s="85" t="s">
        <v>398</v>
      </c>
      <c r="E9" s="178">
        <v>16</v>
      </c>
      <c r="F9" s="49">
        <v>278</v>
      </c>
      <c r="G9" s="52">
        <f t="shared" si="0"/>
        <v>4448</v>
      </c>
      <c r="H9" s="50">
        <v>25</v>
      </c>
      <c r="I9" s="52">
        <f t="shared" si="1"/>
        <v>400</v>
      </c>
      <c r="J9" s="50">
        <v>0</v>
      </c>
      <c r="K9" s="52">
        <f t="shared" si="2"/>
        <v>0</v>
      </c>
      <c r="L9" s="52">
        <v>217</v>
      </c>
      <c r="M9" s="52">
        <v>1043</v>
      </c>
      <c r="N9" s="52">
        <f t="shared" si="3"/>
        <v>4874</v>
      </c>
      <c r="O9" s="84" t="s">
        <v>419</v>
      </c>
    </row>
    <row r="10" spans="1:15" s="24" customFormat="1" ht="30" customHeight="1" x14ac:dyDescent="0.3">
      <c r="A10" s="87" t="s">
        <v>384</v>
      </c>
      <c r="B10" s="44" t="s">
        <v>421</v>
      </c>
      <c r="C10" s="16" t="s">
        <v>410</v>
      </c>
      <c r="D10" s="85" t="s">
        <v>398</v>
      </c>
      <c r="E10" s="178">
        <v>16</v>
      </c>
      <c r="F10" s="49">
        <v>278</v>
      </c>
      <c r="G10" s="52">
        <f t="shared" si="0"/>
        <v>4448</v>
      </c>
      <c r="H10" s="50">
        <v>25</v>
      </c>
      <c r="I10" s="52">
        <f t="shared" si="1"/>
        <v>400</v>
      </c>
      <c r="J10" s="50">
        <v>0</v>
      </c>
      <c r="K10" s="52">
        <f t="shared" si="2"/>
        <v>0</v>
      </c>
      <c r="L10" s="52">
        <v>217</v>
      </c>
      <c r="M10" s="52">
        <v>1043</v>
      </c>
      <c r="N10" s="52">
        <f t="shared" si="3"/>
        <v>4874</v>
      </c>
      <c r="O10" s="84" t="s">
        <v>419</v>
      </c>
    </row>
    <row r="11" spans="1:15" s="24" customFormat="1" ht="30" customHeight="1" x14ac:dyDescent="0.3">
      <c r="A11" s="87" t="s">
        <v>384</v>
      </c>
      <c r="B11" s="44" t="s">
        <v>422</v>
      </c>
      <c r="C11" s="16" t="s">
        <v>410</v>
      </c>
      <c r="D11" s="85" t="s">
        <v>398</v>
      </c>
      <c r="E11" s="178">
        <v>16</v>
      </c>
      <c r="F11" s="49">
        <v>278</v>
      </c>
      <c r="G11" s="52">
        <f t="shared" si="0"/>
        <v>4448</v>
      </c>
      <c r="H11" s="50">
        <v>25</v>
      </c>
      <c r="I11" s="52">
        <f t="shared" si="1"/>
        <v>400</v>
      </c>
      <c r="J11" s="50">
        <v>0</v>
      </c>
      <c r="K11" s="52">
        <f t="shared" si="2"/>
        <v>0</v>
      </c>
      <c r="L11" s="52">
        <v>217</v>
      </c>
      <c r="M11" s="52">
        <v>1043</v>
      </c>
      <c r="N11" s="52">
        <f t="shared" si="3"/>
        <v>4874</v>
      </c>
      <c r="O11" s="84" t="s">
        <v>419</v>
      </c>
    </row>
    <row r="12" spans="1:15" s="24" customFormat="1" ht="30" customHeight="1" x14ac:dyDescent="0.3">
      <c r="A12" s="87" t="s">
        <v>384</v>
      </c>
      <c r="B12" s="44" t="s">
        <v>423</v>
      </c>
      <c r="C12" s="16" t="s">
        <v>410</v>
      </c>
      <c r="D12" s="85" t="s">
        <v>398</v>
      </c>
      <c r="E12" s="178">
        <v>16</v>
      </c>
      <c r="F12" s="49">
        <v>278</v>
      </c>
      <c r="G12" s="52">
        <f t="shared" si="0"/>
        <v>4448</v>
      </c>
      <c r="H12" s="50">
        <v>25</v>
      </c>
      <c r="I12" s="52">
        <f t="shared" si="1"/>
        <v>400</v>
      </c>
      <c r="J12" s="50">
        <v>0</v>
      </c>
      <c r="K12" s="52">
        <f t="shared" si="2"/>
        <v>0</v>
      </c>
      <c r="L12" s="52">
        <v>217</v>
      </c>
      <c r="M12" s="52">
        <v>1043</v>
      </c>
      <c r="N12" s="52">
        <f t="shared" si="3"/>
        <v>4874</v>
      </c>
      <c r="O12" s="84" t="s">
        <v>419</v>
      </c>
    </row>
    <row r="13" spans="1:15" s="24" customFormat="1" ht="30" customHeight="1" x14ac:dyDescent="0.3">
      <c r="A13" s="87" t="s">
        <v>384</v>
      </c>
      <c r="B13" s="44" t="s">
        <v>424</v>
      </c>
      <c r="C13" s="16" t="s">
        <v>410</v>
      </c>
      <c r="D13" s="85" t="s">
        <v>398</v>
      </c>
      <c r="E13" s="178">
        <v>16</v>
      </c>
      <c r="F13" s="49">
        <v>278</v>
      </c>
      <c r="G13" s="52">
        <f t="shared" si="0"/>
        <v>4448</v>
      </c>
      <c r="H13" s="50">
        <v>25</v>
      </c>
      <c r="I13" s="52">
        <f t="shared" si="1"/>
        <v>400</v>
      </c>
      <c r="J13" s="50">
        <v>0</v>
      </c>
      <c r="K13" s="52">
        <f t="shared" si="2"/>
        <v>0</v>
      </c>
      <c r="L13" s="52">
        <v>217</v>
      </c>
      <c r="M13" s="52">
        <v>1043</v>
      </c>
      <c r="N13" s="52">
        <f t="shared" si="3"/>
        <v>4874</v>
      </c>
      <c r="O13" s="84" t="s">
        <v>419</v>
      </c>
    </row>
    <row r="14" spans="1:15" s="24" customFormat="1" ht="30" customHeight="1" x14ac:dyDescent="0.3">
      <c r="A14" s="87" t="s">
        <v>384</v>
      </c>
      <c r="B14" s="44" t="s">
        <v>425</v>
      </c>
      <c r="C14" s="16" t="s">
        <v>410</v>
      </c>
      <c r="D14" s="85" t="s">
        <v>398</v>
      </c>
      <c r="E14" s="178">
        <v>16</v>
      </c>
      <c r="F14" s="49">
        <v>278</v>
      </c>
      <c r="G14" s="52">
        <f t="shared" si="0"/>
        <v>4448</v>
      </c>
      <c r="H14" s="50">
        <v>25</v>
      </c>
      <c r="I14" s="52">
        <f t="shared" si="1"/>
        <v>400</v>
      </c>
      <c r="J14" s="50">
        <v>0</v>
      </c>
      <c r="K14" s="52">
        <f t="shared" si="2"/>
        <v>0</v>
      </c>
      <c r="L14" s="52">
        <v>217</v>
      </c>
      <c r="M14" s="52">
        <v>1043</v>
      </c>
      <c r="N14" s="52">
        <f t="shared" si="3"/>
        <v>4874</v>
      </c>
      <c r="O14" s="84" t="s">
        <v>419</v>
      </c>
    </row>
    <row r="15" spans="1:15" s="24" customFormat="1" ht="30" customHeight="1" x14ac:dyDescent="0.3">
      <c r="A15" s="87" t="s">
        <v>384</v>
      </c>
      <c r="B15" s="44" t="s">
        <v>426</v>
      </c>
      <c r="C15" s="16" t="s">
        <v>410</v>
      </c>
      <c r="D15" s="85" t="s">
        <v>398</v>
      </c>
      <c r="E15" s="178">
        <v>16</v>
      </c>
      <c r="F15" s="56">
        <v>278</v>
      </c>
      <c r="G15" s="52">
        <f t="shared" si="0"/>
        <v>4448</v>
      </c>
      <c r="H15" s="52">
        <v>25</v>
      </c>
      <c r="I15" s="52">
        <f t="shared" si="1"/>
        <v>400</v>
      </c>
      <c r="J15" s="52">
        <v>0</v>
      </c>
      <c r="K15" s="52">
        <v>0</v>
      </c>
      <c r="L15" s="52">
        <v>217</v>
      </c>
      <c r="M15" s="52">
        <v>1043</v>
      </c>
      <c r="N15" s="52">
        <f t="shared" si="3"/>
        <v>4874</v>
      </c>
      <c r="O15" s="84" t="s">
        <v>419</v>
      </c>
    </row>
    <row r="16" spans="1:15" s="24" customFormat="1" ht="30" customHeight="1" x14ac:dyDescent="0.3">
      <c r="A16" s="87" t="s">
        <v>384</v>
      </c>
      <c r="B16" s="44" t="s">
        <v>427</v>
      </c>
      <c r="C16" s="16" t="s">
        <v>410</v>
      </c>
      <c r="D16" s="85" t="s">
        <v>398</v>
      </c>
      <c r="E16" s="178">
        <v>16</v>
      </c>
      <c r="F16" s="49">
        <v>278</v>
      </c>
      <c r="G16" s="52">
        <f t="shared" si="0"/>
        <v>4448</v>
      </c>
      <c r="H16" s="52">
        <v>25</v>
      </c>
      <c r="I16" s="52">
        <f t="shared" si="1"/>
        <v>400</v>
      </c>
      <c r="J16" s="52">
        <v>0</v>
      </c>
      <c r="K16" s="52">
        <v>0</v>
      </c>
      <c r="L16" s="52">
        <v>217</v>
      </c>
      <c r="M16" s="52">
        <v>1043</v>
      </c>
      <c r="N16" s="52">
        <f t="shared" si="3"/>
        <v>4874</v>
      </c>
      <c r="O16" s="84" t="s">
        <v>419</v>
      </c>
    </row>
    <row r="17" spans="1:15" s="24" customFormat="1" ht="30" customHeight="1" thickBot="1" x14ac:dyDescent="0.35">
      <c r="A17" s="87" t="s">
        <v>384</v>
      </c>
      <c r="B17" s="44" t="s">
        <v>428</v>
      </c>
      <c r="C17" s="121" t="s">
        <v>410</v>
      </c>
      <c r="D17" s="85" t="s">
        <v>398</v>
      </c>
      <c r="E17" s="178">
        <v>16</v>
      </c>
      <c r="F17" s="49">
        <v>278</v>
      </c>
      <c r="G17" s="282">
        <f t="shared" si="0"/>
        <v>4448</v>
      </c>
      <c r="H17" s="280">
        <v>25</v>
      </c>
      <c r="I17" s="282">
        <f t="shared" si="1"/>
        <v>400</v>
      </c>
      <c r="J17" s="280">
        <v>0</v>
      </c>
      <c r="K17" s="282">
        <v>0</v>
      </c>
      <c r="L17" s="282">
        <v>217</v>
      </c>
      <c r="M17" s="282">
        <v>1043</v>
      </c>
      <c r="N17" s="280">
        <f t="shared" si="3"/>
        <v>4874</v>
      </c>
      <c r="O17" s="84" t="s">
        <v>419</v>
      </c>
    </row>
    <row r="18" spans="1:15" s="24" customFormat="1" ht="30" customHeight="1" thickTop="1" thickBot="1" x14ac:dyDescent="0.35">
      <c r="A18" s="136"/>
      <c r="B18" s="89" t="s">
        <v>16</v>
      </c>
      <c r="C18" s="89"/>
      <c r="D18" s="89"/>
      <c r="E18" s="179"/>
      <c r="F18" s="126"/>
      <c r="G18" s="126">
        <f t="shared" ref="G18:N18" si="4">SUM(G8:G17)</f>
        <v>44480</v>
      </c>
      <c r="H18" s="126">
        <f t="shared" si="4"/>
        <v>250</v>
      </c>
      <c r="I18" s="126">
        <f t="shared" si="4"/>
        <v>4000</v>
      </c>
      <c r="J18" s="126">
        <f t="shared" si="4"/>
        <v>0</v>
      </c>
      <c r="K18" s="126">
        <f t="shared" si="4"/>
        <v>0</v>
      </c>
      <c r="L18" s="126">
        <f t="shared" si="4"/>
        <v>2170</v>
      </c>
      <c r="M18" s="126">
        <f t="shared" si="4"/>
        <v>10430</v>
      </c>
      <c r="N18" s="126">
        <f t="shared" si="4"/>
        <v>48740</v>
      </c>
      <c r="O18" s="94"/>
    </row>
    <row r="19" spans="1:15" s="24" customFormat="1" ht="22.5" customHeight="1" thickTop="1" x14ac:dyDescent="0.3">
      <c r="B19" s="62" t="s">
        <v>32</v>
      </c>
      <c r="C19" s="62"/>
      <c r="G19" s="63"/>
      <c r="H19" s="63"/>
      <c r="I19" s="24" t="s">
        <v>33</v>
      </c>
      <c r="J19" s="180"/>
      <c r="K19" s="180"/>
      <c r="L19" s="180"/>
      <c r="M19" s="180"/>
      <c r="N19" s="180"/>
    </row>
    <row r="20" spans="1:15" s="24" customFormat="1" ht="22.5" customHeight="1" x14ac:dyDescent="0.3">
      <c r="B20" s="62"/>
      <c r="C20" s="62"/>
    </row>
    <row r="21" spans="1:15" s="24" customFormat="1" ht="21.75" customHeight="1" x14ac:dyDescent="0.3">
      <c r="B21" s="62"/>
      <c r="C21" s="62"/>
    </row>
    <row r="22" spans="1:15" s="24" customFormat="1" ht="22.5" customHeight="1" x14ac:dyDescent="0.3">
      <c r="B22" s="62" t="s">
        <v>34</v>
      </c>
      <c r="C22" s="62"/>
      <c r="I22" s="64" t="s">
        <v>35</v>
      </c>
      <c r="J22" s="95"/>
      <c r="K22" s="95"/>
      <c r="L22" s="95"/>
      <c r="M22" s="95"/>
      <c r="N22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workbookViewId="0">
      <selection activeCell="E5" sqref="E5:E17"/>
    </sheetView>
  </sheetViews>
  <sheetFormatPr baseColWidth="10" defaultRowHeight="12.75" x14ac:dyDescent="0.2"/>
  <cols>
    <col min="1" max="1" width="8.85546875" style="1"/>
    <col min="2" max="2" width="28.85546875" style="1"/>
    <col min="3" max="3" width="12" style="1"/>
    <col min="4" max="4" width="10.85546875" style="1"/>
    <col min="5" max="5" width="7.140625" style="1"/>
    <col min="6" max="6" width="9" style="1"/>
    <col min="7" max="7" width="9.7109375" style="1"/>
    <col min="8" max="8" width="0" style="1" hidden="1"/>
    <col min="9" max="9" width="9.5703125" style="1"/>
    <col min="10" max="10" width="0" style="1" hidden="1"/>
    <col min="11" max="13" width="10.7109375" style="1"/>
    <col min="14" max="14" width="11" style="1"/>
    <col min="15" max="15" width="30.7109375" style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6" ht="46.9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30" t="s">
        <v>10</v>
      </c>
      <c r="H5" s="113" t="s">
        <v>11</v>
      </c>
      <c r="I5" s="113" t="s">
        <v>12</v>
      </c>
      <c r="J5" s="113"/>
      <c r="K5" s="5" t="s">
        <v>73</v>
      </c>
      <c r="L5" s="5" t="s">
        <v>14</v>
      </c>
      <c r="M5" s="5"/>
      <c r="N5" s="130" t="s">
        <v>16</v>
      </c>
      <c r="O5" s="114" t="s">
        <v>17</v>
      </c>
    </row>
    <row r="6" spans="1:16" s="24" customFormat="1" ht="31.9" customHeight="1" thickTop="1" x14ac:dyDescent="0.3">
      <c r="A6" s="137" t="s">
        <v>384</v>
      </c>
      <c r="B6" s="8" t="s">
        <v>341</v>
      </c>
      <c r="C6" s="8"/>
      <c r="D6" s="80"/>
      <c r="E6" s="80"/>
      <c r="F6" s="181"/>
      <c r="G6" s="182"/>
      <c r="H6" s="183"/>
      <c r="I6" s="81"/>
      <c r="J6" s="132"/>
      <c r="K6" s="182"/>
      <c r="L6" s="182"/>
      <c r="M6" s="182"/>
      <c r="N6" s="182"/>
      <c r="O6" s="184"/>
    </row>
    <row r="7" spans="1:16" s="24" customFormat="1" ht="31.9" customHeight="1" x14ac:dyDescent="0.3">
      <c r="A7" s="115" t="s">
        <v>384</v>
      </c>
      <c r="B7" s="142" t="s">
        <v>341</v>
      </c>
      <c r="C7" s="142"/>
      <c r="D7" s="47"/>
      <c r="E7" s="47"/>
      <c r="F7" s="185"/>
      <c r="G7" s="50"/>
      <c r="H7" s="186"/>
      <c r="I7" s="50"/>
      <c r="J7" s="52"/>
      <c r="K7" s="50"/>
      <c r="L7" s="50"/>
      <c r="M7" s="50"/>
      <c r="N7" s="50"/>
      <c r="O7" s="102"/>
    </row>
    <row r="8" spans="1:16" s="24" customFormat="1" ht="31.9" customHeight="1" x14ac:dyDescent="0.3">
      <c r="A8" s="87" t="s">
        <v>384</v>
      </c>
      <c r="B8" s="44" t="s">
        <v>429</v>
      </c>
      <c r="C8" s="16" t="s">
        <v>410</v>
      </c>
      <c r="D8" s="85" t="s">
        <v>398</v>
      </c>
      <c r="E8" s="48">
        <v>16</v>
      </c>
      <c r="F8" s="49">
        <v>278</v>
      </c>
      <c r="G8" s="52">
        <f t="shared" ref="G8:G16" si="0">E8*F8</f>
        <v>4448</v>
      </c>
      <c r="H8" s="50">
        <v>25</v>
      </c>
      <c r="I8" s="52">
        <f t="shared" ref="I8:I16" si="1">E8*H8</f>
        <v>400</v>
      </c>
      <c r="J8" s="50">
        <v>0</v>
      </c>
      <c r="K8" s="52">
        <f t="shared" ref="K8:K14" si="2">+E8*J8</f>
        <v>0</v>
      </c>
      <c r="L8" s="52">
        <v>217</v>
      </c>
      <c r="M8" s="52">
        <v>1043</v>
      </c>
      <c r="N8" s="50">
        <f t="shared" ref="N8:N16" si="3">+G8-I8+K8-L8+M8</f>
        <v>4874</v>
      </c>
      <c r="O8" s="84" t="s">
        <v>120</v>
      </c>
    </row>
    <row r="9" spans="1:16" s="24" customFormat="1" ht="31.9" customHeight="1" x14ac:dyDescent="0.3">
      <c r="A9" s="87" t="s">
        <v>384</v>
      </c>
      <c r="B9" s="44" t="s">
        <v>430</v>
      </c>
      <c r="C9" s="16" t="s">
        <v>410</v>
      </c>
      <c r="D9" s="85" t="s">
        <v>398</v>
      </c>
      <c r="E9" s="48">
        <v>16</v>
      </c>
      <c r="F9" s="49">
        <v>278</v>
      </c>
      <c r="G9" s="52">
        <f t="shared" si="0"/>
        <v>4448</v>
      </c>
      <c r="H9" s="50">
        <v>25</v>
      </c>
      <c r="I9" s="52">
        <f t="shared" si="1"/>
        <v>400</v>
      </c>
      <c r="J9" s="50">
        <v>0</v>
      </c>
      <c r="K9" s="52">
        <f t="shared" si="2"/>
        <v>0</v>
      </c>
      <c r="L9" s="52">
        <v>217</v>
      </c>
      <c r="M9" s="52">
        <v>1043</v>
      </c>
      <c r="N9" s="50">
        <f t="shared" si="3"/>
        <v>4874</v>
      </c>
      <c r="O9" s="84" t="s">
        <v>120</v>
      </c>
    </row>
    <row r="10" spans="1:16" s="24" customFormat="1" ht="31.9" customHeight="1" x14ac:dyDescent="0.3">
      <c r="A10" s="87" t="s">
        <v>384</v>
      </c>
      <c r="B10" s="44" t="s">
        <v>431</v>
      </c>
      <c r="C10" s="16" t="s">
        <v>410</v>
      </c>
      <c r="D10" s="85" t="s">
        <v>398</v>
      </c>
      <c r="E10" s="48">
        <v>16</v>
      </c>
      <c r="F10" s="49">
        <v>278</v>
      </c>
      <c r="G10" s="52">
        <f t="shared" si="0"/>
        <v>4448</v>
      </c>
      <c r="H10" s="50">
        <v>25</v>
      </c>
      <c r="I10" s="52">
        <f t="shared" si="1"/>
        <v>400</v>
      </c>
      <c r="J10" s="50">
        <v>0</v>
      </c>
      <c r="K10" s="52">
        <f t="shared" si="2"/>
        <v>0</v>
      </c>
      <c r="L10" s="52">
        <v>217</v>
      </c>
      <c r="M10" s="52">
        <v>1043</v>
      </c>
      <c r="N10" s="50">
        <f t="shared" si="3"/>
        <v>4874</v>
      </c>
      <c r="O10" s="84" t="s">
        <v>120</v>
      </c>
    </row>
    <row r="11" spans="1:16" s="24" customFormat="1" ht="31.9" customHeight="1" x14ac:dyDescent="0.3">
      <c r="A11" s="87" t="s">
        <v>384</v>
      </c>
      <c r="B11" s="44" t="s">
        <v>432</v>
      </c>
      <c r="C11" s="16" t="s">
        <v>410</v>
      </c>
      <c r="D11" s="85" t="s">
        <v>398</v>
      </c>
      <c r="E11" s="48">
        <v>16</v>
      </c>
      <c r="F11" s="49">
        <v>278</v>
      </c>
      <c r="G11" s="52">
        <f t="shared" si="0"/>
        <v>4448</v>
      </c>
      <c r="H11" s="50">
        <v>25</v>
      </c>
      <c r="I11" s="52">
        <f t="shared" si="1"/>
        <v>400</v>
      </c>
      <c r="J11" s="50">
        <v>0</v>
      </c>
      <c r="K11" s="52">
        <f t="shared" si="2"/>
        <v>0</v>
      </c>
      <c r="L11" s="52">
        <v>0</v>
      </c>
      <c r="M11" s="52">
        <v>690</v>
      </c>
      <c r="N11" s="50">
        <f t="shared" si="3"/>
        <v>4738</v>
      </c>
      <c r="O11" s="84" t="s">
        <v>120</v>
      </c>
    </row>
    <row r="12" spans="1:16" s="24" customFormat="1" ht="31.9" customHeight="1" x14ac:dyDescent="0.3">
      <c r="A12" s="87" t="s">
        <v>384</v>
      </c>
      <c r="B12" s="44" t="s">
        <v>433</v>
      </c>
      <c r="C12" s="16" t="s">
        <v>410</v>
      </c>
      <c r="D12" s="85" t="s">
        <v>398</v>
      </c>
      <c r="E12" s="48">
        <v>16</v>
      </c>
      <c r="F12" s="49">
        <v>278</v>
      </c>
      <c r="G12" s="52">
        <f t="shared" si="0"/>
        <v>4448</v>
      </c>
      <c r="H12" s="50">
        <v>25</v>
      </c>
      <c r="I12" s="52">
        <f t="shared" si="1"/>
        <v>400</v>
      </c>
      <c r="J12" s="50">
        <v>0</v>
      </c>
      <c r="K12" s="52">
        <f t="shared" si="2"/>
        <v>0</v>
      </c>
      <c r="L12" s="52">
        <v>0</v>
      </c>
      <c r="M12" s="52">
        <v>690</v>
      </c>
      <c r="N12" s="50">
        <f t="shared" si="3"/>
        <v>4738</v>
      </c>
      <c r="O12" s="84" t="s">
        <v>120</v>
      </c>
    </row>
    <row r="13" spans="1:16" s="24" customFormat="1" ht="31.9" customHeight="1" x14ac:dyDescent="0.3">
      <c r="A13" s="87" t="s">
        <v>384</v>
      </c>
      <c r="B13" s="44" t="s">
        <v>434</v>
      </c>
      <c r="C13" s="16" t="s">
        <v>410</v>
      </c>
      <c r="D13" s="85" t="s">
        <v>398</v>
      </c>
      <c r="E13" s="48">
        <v>16</v>
      </c>
      <c r="F13" s="49">
        <v>206</v>
      </c>
      <c r="G13" s="52">
        <f t="shared" si="0"/>
        <v>3296</v>
      </c>
      <c r="H13" s="50">
        <v>6</v>
      </c>
      <c r="I13" s="52">
        <f t="shared" si="1"/>
        <v>96</v>
      </c>
      <c r="J13" s="50">
        <v>0</v>
      </c>
      <c r="K13" s="52">
        <f t="shared" si="2"/>
        <v>0</v>
      </c>
      <c r="L13" s="52">
        <v>0</v>
      </c>
      <c r="M13" s="52">
        <v>515</v>
      </c>
      <c r="N13" s="50">
        <f t="shared" si="3"/>
        <v>3715</v>
      </c>
      <c r="O13" s="84" t="s">
        <v>120</v>
      </c>
    </row>
    <row r="14" spans="1:16" s="24" customFormat="1" ht="31.9" customHeight="1" x14ac:dyDescent="0.3">
      <c r="A14" s="87" t="s">
        <v>384</v>
      </c>
      <c r="B14" s="172" t="s">
        <v>435</v>
      </c>
      <c r="C14" s="17" t="s">
        <v>410</v>
      </c>
      <c r="D14" s="17" t="s">
        <v>436</v>
      </c>
      <c r="E14" s="48">
        <v>16</v>
      </c>
      <c r="F14" s="49">
        <v>278</v>
      </c>
      <c r="G14" s="50">
        <f t="shared" si="0"/>
        <v>4448</v>
      </c>
      <c r="H14" s="50">
        <v>25</v>
      </c>
      <c r="I14" s="50">
        <f t="shared" si="1"/>
        <v>400</v>
      </c>
      <c r="J14" s="52">
        <v>0</v>
      </c>
      <c r="K14" s="52">
        <f t="shared" si="2"/>
        <v>0</v>
      </c>
      <c r="L14" s="52">
        <v>217</v>
      </c>
      <c r="M14" s="52">
        <v>1043</v>
      </c>
      <c r="N14" s="50">
        <f t="shared" si="3"/>
        <v>4874</v>
      </c>
      <c r="O14" s="84" t="s">
        <v>120</v>
      </c>
    </row>
    <row r="15" spans="1:16" s="24" customFormat="1" ht="31.9" customHeight="1" x14ac:dyDescent="0.3">
      <c r="A15" s="87" t="s">
        <v>384</v>
      </c>
      <c r="B15" s="44" t="s">
        <v>437</v>
      </c>
      <c r="C15" s="17" t="s">
        <v>341</v>
      </c>
      <c r="D15" s="17" t="s">
        <v>436</v>
      </c>
      <c r="E15" s="48">
        <v>16</v>
      </c>
      <c r="F15" s="49">
        <v>278</v>
      </c>
      <c r="G15" s="50">
        <f t="shared" si="0"/>
        <v>4448</v>
      </c>
      <c r="H15" s="50">
        <v>25</v>
      </c>
      <c r="I15" s="50">
        <f t="shared" si="1"/>
        <v>400</v>
      </c>
      <c r="J15" s="52"/>
      <c r="K15" s="52">
        <v>0</v>
      </c>
      <c r="L15" s="52">
        <v>217</v>
      </c>
      <c r="M15" s="52">
        <v>1043</v>
      </c>
      <c r="N15" s="50">
        <f t="shared" si="3"/>
        <v>4874</v>
      </c>
      <c r="O15" s="84" t="s">
        <v>39</v>
      </c>
    </row>
    <row r="16" spans="1:16" s="24" customFormat="1" ht="31.9" customHeight="1" thickBot="1" x14ac:dyDescent="0.35">
      <c r="A16" s="87" t="s">
        <v>384</v>
      </c>
      <c r="B16" s="44" t="s">
        <v>438</v>
      </c>
      <c r="C16" s="17" t="s">
        <v>341</v>
      </c>
      <c r="D16" s="17" t="s">
        <v>436</v>
      </c>
      <c r="E16" s="48">
        <v>16</v>
      </c>
      <c r="F16" s="49">
        <v>278</v>
      </c>
      <c r="G16" s="280">
        <f t="shared" si="0"/>
        <v>4448</v>
      </c>
      <c r="H16" s="280">
        <v>25</v>
      </c>
      <c r="I16" s="280">
        <f t="shared" si="1"/>
        <v>400</v>
      </c>
      <c r="J16" s="282"/>
      <c r="K16" s="282">
        <v>0</v>
      </c>
      <c r="L16" s="282">
        <v>0</v>
      </c>
      <c r="M16" s="282">
        <v>1043</v>
      </c>
      <c r="N16" s="280">
        <f t="shared" si="3"/>
        <v>5091</v>
      </c>
      <c r="O16" s="84" t="s">
        <v>39</v>
      </c>
      <c r="P16" s="18"/>
    </row>
    <row r="17" spans="1:15" s="24" customFormat="1" ht="30" customHeight="1" thickTop="1" thickBot="1" x14ac:dyDescent="0.35">
      <c r="A17" s="136"/>
      <c r="B17" s="89" t="s">
        <v>16</v>
      </c>
      <c r="C17" s="89"/>
      <c r="D17" s="89"/>
      <c r="E17" s="140"/>
      <c r="F17" s="187"/>
      <c r="G17" s="126">
        <f>SUM(G8:G16)</f>
        <v>38880</v>
      </c>
      <c r="H17" s="126">
        <f>SUM(H14:H16)</f>
        <v>75</v>
      </c>
      <c r="I17" s="126">
        <f t="shared" ref="I17:N17" si="4">SUM(I8:I16)</f>
        <v>3296</v>
      </c>
      <c r="J17" s="126">
        <f t="shared" si="4"/>
        <v>0</v>
      </c>
      <c r="K17" s="126">
        <f t="shared" si="4"/>
        <v>0</v>
      </c>
      <c r="L17" s="126">
        <f t="shared" si="4"/>
        <v>1085</v>
      </c>
      <c r="M17" s="126">
        <f t="shared" si="4"/>
        <v>8153</v>
      </c>
      <c r="N17" s="126">
        <f t="shared" si="4"/>
        <v>42652</v>
      </c>
      <c r="O17" s="107"/>
    </row>
    <row r="18" spans="1:15" s="24" customFormat="1" ht="22.5" customHeight="1" thickTop="1" x14ac:dyDescent="0.3">
      <c r="B18" s="62" t="s">
        <v>32</v>
      </c>
      <c r="C18" s="62"/>
      <c r="G18" s="63"/>
      <c r="H18" s="63"/>
      <c r="J18" s="180"/>
      <c r="K18" s="24" t="s">
        <v>33</v>
      </c>
      <c r="N18" s="180"/>
    </row>
    <row r="19" spans="1:15" s="24" customFormat="1" ht="22.5" customHeight="1" x14ac:dyDescent="0.3">
      <c r="B19" s="62"/>
      <c r="C19" s="62"/>
      <c r="K19" s="1"/>
      <c r="L19" s="1"/>
      <c r="M19" s="1"/>
    </row>
    <row r="20" spans="1:15" s="24" customFormat="1" ht="21.75" customHeight="1" x14ac:dyDescent="0.3">
      <c r="B20" s="62"/>
      <c r="C20" s="62"/>
      <c r="K20" s="1"/>
      <c r="L20" s="1"/>
      <c r="M20" s="1"/>
    </row>
    <row r="21" spans="1:15" s="24" customFormat="1" ht="22.5" customHeight="1" x14ac:dyDescent="0.3">
      <c r="B21" s="62" t="s">
        <v>34</v>
      </c>
      <c r="C21" s="62"/>
      <c r="I21" s="95"/>
      <c r="J21" s="95"/>
      <c r="K21" s="64" t="s">
        <v>35</v>
      </c>
      <c r="L21" s="64"/>
      <c r="M21" s="64"/>
      <c r="N21" s="95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4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workbookViewId="0">
      <selection activeCell="E5" sqref="E5:E12"/>
    </sheetView>
  </sheetViews>
  <sheetFormatPr baseColWidth="10" defaultRowHeight="12.75" x14ac:dyDescent="0.2"/>
  <cols>
    <col min="1" max="1" width="8.7109375" style="1"/>
    <col min="2" max="2" width="28.85546875" style="1" customWidth="1"/>
    <col min="3" max="3" width="10.140625" style="1" customWidth="1"/>
    <col min="4" max="4" width="9.7109375" style="1" customWidth="1"/>
    <col min="5" max="5" width="4.42578125" style="1"/>
    <col min="6" max="6" width="8.28515625" style="1"/>
    <col min="7" max="7" width="9.85546875" style="1"/>
    <col min="8" max="8" width="0" style="1" hidden="1"/>
    <col min="9" max="9" width="8.85546875" style="1"/>
    <col min="10" max="10" width="0" style="1" hidden="1"/>
    <col min="11" max="11" width="6.42578125" style="1"/>
    <col min="12" max="12" width="7.7109375" style="1"/>
    <col min="13" max="13" width="9.7109375" style="1"/>
    <col min="14" max="14" width="10.42578125" style="1"/>
    <col min="15" max="15" width="22.7109375" style="1" customWidth="1"/>
    <col min="16" max="16" width="7.5703125" style="1"/>
    <col min="17" max="17" width="9.28515625" style="1"/>
    <col min="18" max="1024" width="11.5703125" style="1"/>
  </cols>
  <sheetData>
    <row r="1" spans="1:17" s="2" customFormat="1" ht="18" customHeight="1" x14ac:dyDescent="0.25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17" s="2" customFormat="1" ht="18" customHeight="1" x14ac:dyDescent="0.25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7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7" s="2" customFormat="1" ht="18.600000000000001" customHeight="1" thickBot="1" x14ac:dyDescent="0.3">
      <c r="A4" s="2" t="s">
        <v>3</v>
      </c>
    </row>
    <row r="5" spans="1:17" ht="36.6" customHeight="1" thickTop="1" thickBot="1" x14ac:dyDescent="0.3">
      <c r="A5" s="37" t="s">
        <v>4</v>
      </c>
      <c r="B5" s="38" t="s">
        <v>5</v>
      </c>
      <c r="C5" s="38" t="s">
        <v>6</v>
      </c>
      <c r="D5" s="38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/>
      <c r="K5" s="39" t="s">
        <v>13</v>
      </c>
      <c r="L5" s="39" t="s">
        <v>14</v>
      </c>
      <c r="M5" s="39" t="s">
        <v>15</v>
      </c>
      <c r="N5" s="39" t="s">
        <v>16</v>
      </c>
      <c r="O5" s="40" t="s">
        <v>17</v>
      </c>
    </row>
    <row r="6" spans="1:17" ht="22.5" customHeight="1" thickTop="1" x14ac:dyDescent="0.2">
      <c r="A6" s="41" t="s">
        <v>18</v>
      </c>
      <c r="B6" s="8" t="s">
        <v>19</v>
      </c>
      <c r="C6" s="42"/>
      <c r="D6" s="10"/>
      <c r="E6" s="10"/>
      <c r="F6" s="10"/>
      <c r="G6" s="12"/>
      <c r="H6" s="12"/>
      <c r="I6" s="12"/>
      <c r="J6" s="43"/>
      <c r="K6" s="43"/>
      <c r="L6" s="43"/>
      <c r="M6" s="43"/>
      <c r="N6" s="12"/>
      <c r="O6" s="13"/>
    </row>
    <row r="7" spans="1:17" ht="30" customHeight="1" x14ac:dyDescent="0.25">
      <c r="A7" s="14" t="s">
        <v>18</v>
      </c>
      <c r="B7" s="44" t="s">
        <v>49</v>
      </c>
      <c r="C7" s="65" t="s">
        <v>50</v>
      </c>
      <c r="D7" s="66" t="s">
        <v>51</v>
      </c>
      <c r="E7" s="19">
        <v>16</v>
      </c>
      <c r="F7" s="67">
        <v>905</v>
      </c>
      <c r="G7" s="21">
        <f>+E7*F7</f>
        <v>14480</v>
      </c>
      <c r="H7" s="21">
        <v>161</v>
      </c>
      <c r="I7" s="21">
        <f>+E7*H7</f>
        <v>2576</v>
      </c>
      <c r="J7" s="68">
        <v>0</v>
      </c>
      <c r="K7" s="68">
        <f>+E7*J7</f>
        <v>0</v>
      </c>
      <c r="L7" s="68">
        <v>0</v>
      </c>
      <c r="M7" s="68">
        <v>3390</v>
      </c>
      <c r="N7" s="21">
        <f>+G7-I7+K7-L7+M7</f>
        <v>15294</v>
      </c>
      <c r="O7" s="53" t="s">
        <v>52</v>
      </c>
      <c r="Q7" s="23"/>
    </row>
    <row r="8" spans="1:17" ht="30" customHeight="1" x14ac:dyDescent="0.25">
      <c r="A8" s="14" t="s">
        <v>18</v>
      </c>
      <c r="B8" s="69" t="s">
        <v>53</v>
      </c>
      <c r="C8" s="65" t="s">
        <v>50</v>
      </c>
      <c r="D8" s="66" t="s">
        <v>54</v>
      </c>
      <c r="E8" s="19">
        <v>16</v>
      </c>
      <c r="F8" s="67">
        <v>188</v>
      </c>
      <c r="G8" s="21">
        <f>+E8*F8</f>
        <v>3008</v>
      </c>
      <c r="H8" s="21">
        <v>4</v>
      </c>
      <c r="I8" s="21">
        <f>+E8*H8</f>
        <v>64</v>
      </c>
      <c r="J8" s="68">
        <v>0</v>
      </c>
      <c r="K8" s="68">
        <f>+E8*J8</f>
        <v>0</v>
      </c>
      <c r="L8" s="68">
        <v>0</v>
      </c>
      <c r="M8" s="68">
        <f>+F8*15*0.25</f>
        <v>705</v>
      </c>
      <c r="N8" s="21">
        <f>+G8-I8+K8-L8+M8</f>
        <v>3649</v>
      </c>
      <c r="O8" s="53" t="s">
        <v>52</v>
      </c>
      <c r="Q8" s="23"/>
    </row>
    <row r="9" spans="1:17" ht="30" customHeight="1" x14ac:dyDescent="0.25">
      <c r="A9" s="14" t="s">
        <v>18</v>
      </c>
      <c r="B9" s="44" t="s">
        <v>55</v>
      </c>
      <c r="C9" s="65" t="s">
        <v>50</v>
      </c>
      <c r="D9" s="66" t="s">
        <v>56</v>
      </c>
      <c r="E9" s="19">
        <v>16</v>
      </c>
      <c r="F9" s="70">
        <v>550</v>
      </c>
      <c r="G9" s="68">
        <f>+E9*F9</f>
        <v>8800</v>
      </c>
      <c r="H9" s="68">
        <v>83</v>
      </c>
      <c r="I9" s="68">
        <f>+E9*H9</f>
        <v>1328</v>
      </c>
      <c r="J9" s="68">
        <v>0</v>
      </c>
      <c r="K9" s="68">
        <f>+E9*J9</f>
        <v>0</v>
      </c>
      <c r="L9" s="68">
        <v>0</v>
      </c>
      <c r="M9" s="68">
        <v>2062</v>
      </c>
      <c r="N9" s="21">
        <f>+G9-I9+K9-L9+M9</f>
        <v>9534</v>
      </c>
      <c r="O9" s="71" t="s">
        <v>52</v>
      </c>
      <c r="Q9" s="23"/>
    </row>
    <row r="10" spans="1:17" ht="30" customHeight="1" x14ac:dyDescent="0.25">
      <c r="A10" s="14" t="s">
        <v>18</v>
      </c>
      <c r="B10" s="44" t="s">
        <v>57</v>
      </c>
      <c r="C10" s="65" t="s">
        <v>50</v>
      </c>
      <c r="D10" s="15" t="s">
        <v>54</v>
      </c>
      <c r="E10" s="19">
        <v>16</v>
      </c>
      <c r="F10" s="70">
        <v>286</v>
      </c>
      <c r="G10" s="68">
        <f>+E10*F10</f>
        <v>4576</v>
      </c>
      <c r="H10" s="68">
        <v>26</v>
      </c>
      <c r="I10" s="68">
        <f>+E10*H10</f>
        <v>416</v>
      </c>
      <c r="J10" s="68">
        <v>0</v>
      </c>
      <c r="K10" s="68">
        <f>+E10*J10</f>
        <v>0</v>
      </c>
      <c r="L10" s="68">
        <v>290</v>
      </c>
      <c r="M10" s="68">
        <v>1072</v>
      </c>
      <c r="N10" s="21">
        <f>+G10-I10+K10-L10+M10</f>
        <v>4942</v>
      </c>
      <c r="O10" s="71" t="s">
        <v>52</v>
      </c>
      <c r="Q10" s="23"/>
    </row>
    <row r="11" spans="1:17" ht="30" customHeight="1" thickBot="1" x14ac:dyDescent="0.35">
      <c r="A11" s="14" t="s">
        <v>18</v>
      </c>
      <c r="B11" s="44" t="s">
        <v>58</v>
      </c>
      <c r="C11" s="66" t="s">
        <v>50</v>
      </c>
      <c r="D11" s="66" t="s">
        <v>59</v>
      </c>
      <c r="E11" s="19">
        <v>16</v>
      </c>
      <c r="F11" s="56">
        <v>258</v>
      </c>
      <c r="G11" s="282">
        <f>+E11*F11</f>
        <v>4128</v>
      </c>
      <c r="H11" s="283">
        <v>22</v>
      </c>
      <c r="I11" s="282">
        <f>+E11*H11</f>
        <v>352</v>
      </c>
      <c r="J11" s="282">
        <v>0</v>
      </c>
      <c r="K11" s="282">
        <f>J11*E11</f>
        <v>0</v>
      </c>
      <c r="L11" s="282">
        <v>0</v>
      </c>
      <c r="M11" s="278">
        <v>967</v>
      </c>
      <c r="N11" s="278">
        <f>+G11-I11+K11-L11+M11</f>
        <v>4743</v>
      </c>
      <c r="O11" s="71" t="s">
        <v>52</v>
      </c>
      <c r="Q11" s="23"/>
    </row>
    <row r="12" spans="1:17" ht="30" customHeight="1" thickTop="1" thickBot="1" x14ac:dyDescent="0.25">
      <c r="A12" s="26"/>
      <c r="B12" s="27" t="s">
        <v>16</v>
      </c>
      <c r="C12" s="57"/>
      <c r="D12" s="29"/>
      <c r="E12" s="29"/>
      <c r="F12" s="73"/>
      <c r="G12" s="284">
        <f t="shared" ref="G12:N12" si="0">SUM(G7:G11)</f>
        <v>34992</v>
      </c>
      <c r="H12" s="284">
        <f t="shared" si="0"/>
        <v>296</v>
      </c>
      <c r="I12" s="284">
        <f t="shared" si="0"/>
        <v>4736</v>
      </c>
      <c r="J12" s="284">
        <f t="shared" si="0"/>
        <v>0</v>
      </c>
      <c r="K12" s="284">
        <f t="shared" si="0"/>
        <v>0</v>
      </c>
      <c r="L12" s="284">
        <f t="shared" si="0"/>
        <v>290</v>
      </c>
      <c r="M12" s="284">
        <f t="shared" si="0"/>
        <v>8196</v>
      </c>
      <c r="N12" s="284">
        <f t="shared" si="0"/>
        <v>38162</v>
      </c>
      <c r="O12" s="60"/>
    </row>
    <row r="13" spans="1:17" ht="22.5" customHeight="1" thickTop="1" x14ac:dyDescent="0.2">
      <c r="I13" s="23"/>
      <c r="J13" s="23"/>
      <c r="K13" s="61"/>
      <c r="L13" s="61"/>
      <c r="M13" s="61"/>
    </row>
    <row r="14" spans="1:17" s="24" customFormat="1" ht="22.5" customHeight="1" x14ac:dyDescent="0.3">
      <c r="B14" s="62" t="s">
        <v>32</v>
      </c>
      <c r="C14" s="62"/>
      <c r="G14" s="63"/>
      <c r="H14" s="63"/>
      <c r="I14" s="24" t="s">
        <v>33</v>
      </c>
    </row>
    <row r="15" spans="1:17" s="24" customFormat="1" ht="22.5" customHeight="1" x14ac:dyDescent="0.3">
      <c r="B15" s="62"/>
      <c r="C15" s="62"/>
    </row>
    <row r="16" spans="1:17" s="24" customFormat="1" ht="21.75" customHeight="1" x14ac:dyDescent="0.3">
      <c r="B16" s="62"/>
      <c r="C16" s="62"/>
    </row>
    <row r="17" spans="2:14" s="24" customFormat="1" ht="22.5" customHeight="1" x14ac:dyDescent="0.3">
      <c r="B17" s="62" t="s">
        <v>34</v>
      </c>
      <c r="C17" s="62"/>
      <c r="I17" s="64" t="s">
        <v>35</v>
      </c>
      <c r="J17" s="64"/>
      <c r="K17" s="64"/>
      <c r="L17" s="64"/>
      <c r="M17" s="64"/>
      <c r="N17" s="62"/>
    </row>
  </sheetData>
  <mergeCells count="3">
    <mergeCell ref="A1:O1"/>
    <mergeCell ref="A2:O2"/>
    <mergeCell ref="A3:O3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4" zoomScale="80" zoomScaleNormal="80" workbookViewId="0">
      <selection activeCell="E5" sqref="E5:E15"/>
    </sheetView>
  </sheetViews>
  <sheetFormatPr baseColWidth="10" defaultRowHeight="12.75" x14ac:dyDescent="0.2"/>
  <cols>
    <col min="1" max="1" width="8.7109375" style="1"/>
    <col min="2" max="2" width="28.85546875" style="1"/>
    <col min="3" max="3" width="13.85546875" style="1"/>
    <col min="4" max="4" width="11.7109375" style="1"/>
    <col min="5" max="5" width="5.7109375" style="1"/>
    <col min="6" max="6" width="7.85546875" style="1"/>
    <col min="7" max="7" width="11" style="1"/>
    <col min="8" max="8" width="0.140625" style="1"/>
    <col min="9" max="9" width="9.85546875" style="1"/>
    <col min="10" max="10" width="0" style="1" hidden="1"/>
    <col min="11" max="12" width="9.85546875" style="1"/>
    <col min="13" max="13" width="12" style="1"/>
    <col min="14" max="14" width="11" style="1"/>
    <col min="15" max="15" width="32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43.9" customHeight="1" thickTop="1" thickBot="1" x14ac:dyDescent="0.3">
      <c r="A5" s="111" t="s">
        <v>4</v>
      </c>
      <c r="B5" s="112" t="s">
        <v>5</v>
      </c>
      <c r="C5" s="113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7.9" customHeight="1" thickTop="1" x14ac:dyDescent="0.3">
      <c r="A6" s="137" t="s">
        <v>439</v>
      </c>
      <c r="B6" s="8" t="s">
        <v>341</v>
      </c>
      <c r="C6" s="18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7.9" customHeight="1" x14ac:dyDescent="0.3">
      <c r="A7" s="115" t="s">
        <v>439</v>
      </c>
      <c r="B7" s="189" t="s">
        <v>440</v>
      </c>
      <c r="C7" s="190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7.9" customHeight="1" x14ac:dyDescent="0.3">
      <c r="A8" s="87" t="s">
        <v>439</v>
      </c>
      <c r="B8" s="44" t="s">
        <v>441</v>
      </c>
      <c r="C8" s="191" t="s">
        <v>442</v>
      </c>
      <c r="D8" s="17" t="s">
        <v>218</v>
      </c>
      <c r="E8" s="178">
        <v>16</v>
      </c>
      <c r="F8" s="49">
        <v>380</v>
      </c>
      <c r="G8" s="139">
        <f t="shared" ref="G8:G14" si="0">E8*F8</f>
        <v>6080</v>
      </c>
      <c r="H8" s="139">
        <v>46</v>
      </c>
      <c r="I8" s="50">
        <f t="shared" ref="I8:I14" si="1">E8*H8</f>
        <v>736</v>
      </c>
      <c r="J8" s="50">
        <v>0</v>
      </c>
      <c r="K8" s="50">
        <f t="shared" ref="K8:K14" si="2">J8*E8</f>
        <v>0</v>
      </c>
      <c r="L8" s="50">
        <v>0</v>
      </c>
      <c r="M8" s="50">
        <f>+F8*15*0.25</f>
        <v>1425</v>
      </c>
      <c r="N8" s="50">
        <f t="shared" ref="N8:N14" si="3">+G8-I8+K8-L8+M8</f>
        <v>6769</v>
      </c>
      <c r="O8" s="84" t="s">
        <v>443</v>
      </c>
    </row>
    <row r="9" spans="1:15" s="24" customFormat="1" ht="37.9" customHeight="1" x14ac:dyDescent="0.3">
      <c r="A9" s="87" t="s">
        <v>439</v>
      </c>
      <c r="B9" s="44" t="s">
        <v>444</v>
      </c>
      <c r="C9" s="191" t="s">
        <v>442</v>
      </c>
      <c r="D9" s="17" t="s">
        <v>445</v>
      </c>
      <c r="E9" s="178">
        <v>16</v>
      </c>
      <c r="F9" s="49">
        <v>256</v>
      </c>
      <c r="G9" s="139">
        <f t="shared" si="0"/>
        <v>4096</v>
      </c>
      <c r="H9" s="139">
        <v>22</v>
      </c>
      <c r="I9" s="50">
        <f t="shared" si="1"/>
        <v>352</v>
      </c>
      <c r="J9" s="50">
        <v>0</v>
      </c>
      <c r="K9" s="50">
        <f t="shared" si="2"/>
        <v>0</v>
      </c>
      <c r="L9" s="50">
        <v>0</v>
      </c>
      <c r="M9" s="50">
        <f>+F9*15*0.25</f>
        <v>960</v>
      </c>
      <c r="N9" s="50">
        <f t="shared" si="3"/>
        <v>4704</v>
      </c>
      <c r="O9" s="84" t="s">
        <v>443</v>
      </c>
    </row>
    <row r="10" spans="1:15" s="24" customFormat="1" ht="37.9" customHeight="1" x14ac:dyDescent="0.3">
      <c r="A10" s="87" t="s">
        <v>439</v>
      </c>
      <c r="B10" s="44" t="s">
        <v>446</v>
      </c>
      <c r="C10" s="191" t="s">
        <v>442</v>
      </c>
      <c r="D10" s="17" t="s">
        <v>447</v>
      </c>
      <c r="E10" s="178">
        <v>16</v>
      </c>
      <c r="F10" s="49">
        <v>206</v>
      </c>
      <c r="G10" s="139">
        <f t="shared" si="0"/>
        <v>3296</v>
      </c>
      <c r="H10" s="139">
        <v>6</v>
      </c>
      <c r="I10" s="50">
        <f t="shared" si="1"/>
        <v>96</v>
      </c>
      <c r="J10" s="50">
        <v>0</v>
      </c>
      <c r="K10" s="50">
        <f t="shared" si="2"/>
        <v>0</v>
      </c>
      <c r="L10" s="50">
        <v>145</v>
      </c>
      <c r="M10" s="50">
        <v>773</v>
      </c>
      <c r="N10" s="50">
        <f t="shared" si="3"/>
        <v>3828</v>
      </c>
      <c r="O10" s="84" t="s">
        <v>443</v>
      </c>
    </row>
    <row r="11" spans="1:15" s="24" customFormat="1" ht="37.9" customHeight="1" x14ac:dyDescent="0.3">
      <c r="A11" s="87" t="s">
        <v>439</v>
      </c>
      <c r="B11" s="44" t="s">
        <v>448</v>
      </c>
      <c r="C11" s="191" t="s">
        <v>442</v>
      </c>
      <c r="D11" s="17" t="s">
        <v>447</v>
      </c>
      <c r="E11" s="178">
        <v>16</v>
      </c>
      <c r="F11" s="49">
        <v>206</v>
      </c>
      <c r="G11" s="139">
        <f t="shared" si="0"/>
        <v>3296</v>
      </c>
      <c r="H11" s="139">
        <v>6</v>
      </c>
      <c r="I11" s="50">
        <f t="shared" si="1"/>
        <v>96</v>
      </c>
      <c r="J11" s="50">
        <v>0</v>
      </c>
      <c r="K11" s="50">
        <f t="shared" si="2"/>
        <v>0</v>
      </c>
      <c r="L11" s="50">
        <v>145</v>
      </c>
      <c r="M11" s="50">
        <v>773</v>
      </c>
      <c r="N11" s="50">
        <f t="shared" si="3"/>
        <v>3828</v>
      </c>
      <c r="O11" s="84" t="s">
        <v>443</v>
      </c>
    </row>
    <row r="12" spans="1:15" s="24" customFormat="1" ht="37.9" customHeight="1" x14ac:dyDescent="0.3">
      <c r="A12" s="87" t="s">
        <v>439</v>
      </c>
      <c r="B12" s="44" t="s">
        <v>449</v>
      </c>
      <c r="C12" s="191" t="s">
        <v>442</v>
      </c>
      <c r="D12" s="17" t="s">
        <v>447</v>
      </c>
      <c r="E12" s="178">
        <v>16</v>
      </c>
      <c r="F12" s="49">
        <v>206</v>
      </c>
      <c r="G12" s="139">
        <f t="shared" si="0"/>
        <v>3296</v>
      </c>
      <c r="H12" s="139">
        <v>6</v>
      </c>
      <c r="I12" s="50">
        <f t="shared" si="1"/>
        <v>96</v>
      </c>
      <c r="J12" s="50">
        <v>0</v>
      </c>
      <c r="K12" s="50">
        <f t="shared" si="2"/>
        <v>0</v>
      </c>
      <c r="L12" s="50">
        <v>145</v>
      </c>
      <c r="M12" s="50">
        <v>773</v>
      </c>
      <c r="N12" s="50">
        <f t="shared" si="3"/>
        <v>3828</v>
      </c>
      <c r="O12" s="84" t="s">
        <v>443</v>
      </c>
    </row>
    <row r="13" spans="1:15" s="24" customFormat="1" ht="37.9" customHeight="1" x14ac:dyDescent="0.3">
      <c r="A13" s="87" t="s">
        <v>439</v>
      </c>
      <c r="B13" s="44" t="s">
        <v>450</v>
      </c>
      <c r="C13" s="191" t="s">
        <v>442</v>
      </c>
      <c r="D13" s="17" t="s">
        <v>447</v>
      </c>
      <c r="E13" s="178">
        <v>16</v>
      </c>
      <c r="F13" s="49">
        <v>206</v>
      </c>
      <c r="G13" s="139">
        <f t="shared" si="0"/>
        <v>3296</v>
      </c>
      <c r="H13" s="139">
        <v>6</v>
      </c>
      <c r="I13" s="50">
        <f t="shared" si="1"/>
        <v>96</v>
      </c>
      <c r="J13" s="50">
        <v>0</v>
      </c>
      <c r="K13" s="50">
        <f t="shared" si="2"/>
        <v>0</v>
      </c>
      <c r="L13" s="50">
        <v>145</v>
      </c>
      <c r="M13" s="50">
        <v>773</v>
      </c>
      <c r="N13" s="50">
        <f t="shared" si="3"/>
        <v>3828</v>
      </c>
      <c r="O13" s="84" t="s">
        <v>443</v>
      </c>
    </row>
    <row r="14" spans="1:15" s="24" customFormat="1" ht="37.9" customHeight="1" thickBot="1" x14ac:dyDescent="0.35">
      <c r="A14" s="87" t="s">
        <v>439</v>
      </c>
      <c r="B14" s="44" t="s">
        <v>451</v>
      </c>
      <c r="C14" s="191" t="s">
        <v>442</v>
      </c>
      <c r="D14" s="17" t="s">
        <v>447</v>
      </c>
      <c r="E14" s="178">
        <v>16</v>
      </c>
      <c r="F14" s="49">
        <v>206</v>
      </c>
      <c r="G14" s="291">
        <f t="shared" si="0"/>
        <v>3296</v>
      </c>
      <c r="H14" s="291">
        <v>6</v>
      </c>
      <c r="I14" s="280">
        <f t="shared" si="1"/>
        <v>96</v>
      </c>
      <c r="J14" s="280">
        <v>0</v>
      </c>
      <c r="K14" s="280">
        <f t="shared" si="2"/>
        <v>0</v>
      </c>
      <c r="L14" s="280">
        <v>145</v>
      </c>
      <c r="M14" s="280">
        <v>773</v>
      </c>
      <c r="N14" s="280">
        <f t="shared" si="3"/>
        <v>3828</v>
      </c>
      <c r="O14" s="84" t="s">
        <v>443</v>
      </c>
    </row>
    <row r="15" spans="1:15" s="24" customFormat="1" ht="37.9" customHeight="1" thickTop="1" thickBot="1" x14ac:dyDescent="0.35">
      <c r="A15" s="136"/>
      <c r="B15" s="89" t="s">
        <v>16</v>
      </c>
      <c r="C15" s="89"/>
      <c r="D15" s="89"/>
      <c r="E15" s="192"/>
      <c r="F15" s="126"/>
      <c r="G15" s="126">
        <f t="shared" ref="G15:N15" si="4">SUM(G8:G14)</f>
        <v>26656</v>
      </c>
      <c r="H15" s="126">
        <f t="shared" si="4"/>
        <v>98</v>
      </c>
      <c r="I15" s="126">
        <f t="shared" si="4"/>
        <v>1568</v>
      </c>
      <c r="J15" s="126">
        <f t="shared" si="4"/>
        <v>0</v>
      </c>
      <c r="K15" s="126">
        <f t="shared" si="4"/>
        <v>0</v>
      </c>
      <c r="L15" s="126">
        <f t="shared" si="4"/>
        <v>725</v>
      </c>
      <c r="M15" s="126">
        <f t="shared" si="4"/>
        <v>6250</v>
      </c>
      <c r="N15" s="126">
        <f t="shared" si="4"/>
        <v>30613</v>
      </c>
      <c r="O15" s="94"/>
    </row>
    <row r="16" spans="1:15" s="24" customFormat="1" ht="37.9" customHeight="1" thickTop="1" x14ac:dyDescent="0.3">
      <c r="A16" s="18"/>
      <c r="B16" s="98"/>
      <c r="C16" s="98"/>
      <c r="D16" s="98"/>
      <c r="E16" s="193"/>
      <c r="F16" s="194"/>
      <c r="G16" s="194"/>
      <c r="H16" s="194"/>
      <c r="I16" s="194"/>
      <c r="J16" s="194"/>
      <c r="K16" s="194"/>
      <c r="L16" s="194"/>
      <c r="M16" s="194"/>
      <c r="N16" s="194"/>
      <c r="O16" s="18"/>
    </row>
    <row r="17" spans="2:14" s="24" customFormat="1" ht="22.5" customHeight="1" x14ac:dyDescent="0.3">
      <c r="B17" s="62" t="s">
        <v>32</v>
      </c>
      <c r="C17" s="62"/>
      <c r="I17" s="24" t="s">
        <v>33</v>
      </c>
      <c r="J17" s="180"/>
      <c r="K17" s="1"/>
      <c r="L17" s="1"/>
      <c r="M17" s="1"/>
      <c r="N17" s="180"/>
    </row>
    <row r="18" spans="2:14" s="24" customFormat="1" ht="22.5" customHeight="1" x14ac:dyDescent="0.3">
      <c r="B18" s="62"/>
      <c r="C18" s="62"/>
    </row>
    <row r="19" spans="2:14" s="24" customFormat="1" ht="21.75" customHeight="1" x14ac:dyDescent="0.3">
      <c r="B19" s="62"/>
      <c r="C19" s="62"/>
    </row>
    <row r="20" spans="2:14" s="24" customFormat="1" ht="22.5" customHeight="1" x14ac:dyDescent="0.3">
      <c r="B20" s="62" t="s">
        <v>34</v>
      </c>
      <c r="C20" s="62"/>
      <c r="I20" s="64" t="s">
        <v>35</v>
      </c>
      <c r="J20" s="95"/>
      <c r="K20" s="95"/>
      <c r="L20" s="95"/>
      <c r="M20" s="95"/>
      <c r="N20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workbookViewId="0">
      <selection activeCell="E5" sqref="E5:E17"/>
    </sheetView>
  </sheetViews>
  <sheetFormatPr baseColWidth="10" defaultRowHeight="12.75" x14ac:dyDescent="0.2"/>
  <cols>
    <col min="1" max="1" width="8.7109375" style="1"/>
    <col min="2" max="2" width="29.7109375" style="1"/>
    <col min="3" max="3" width="13.85546875" style="1"/>
    <col min="4" max="4" width="13.140625" style="1"/>
    <col min="5" max="5" width="5.7109375" style="1"/>
    <col min="6" max="6" width="7.85546875" style="1"/>
    <col min="7" max="7" width="9.85546875" style="1"/>
    <col min="8" max="8" width="0" style="1" hidden="1"/>
    <col min="9" max="9" width="10" style="1"/>
    <col min="10" max="10" width="0" style="1" hidden="1"/>
    <col min="11" max="13" width="8.7109375" style="1"/>
    <col min="14" max="14" width="11" style="1"/>
    <col min="15" max="15" width="32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43.9" customHeight="1" thickTop="1" thickBot="1" x14ac:dyDescent="0.3">
      <c r="A5" s="111" t="s">
        <v>4</v>
      </c>
      <c r="B5" s="112" t="s">
        <v>5</v>
      </c>
      <c r="C5" s="113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113" t="s">
        <v>113</v>
      </c>
      <c r="K5" s="113" t="s">
        <v>13</v>
      </c>
      <c r="L5" s="113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7.9" customHeight="1" thickTop="1" x14ac:dyDescent="0.3">
      <c r="A6" s="137" t="s">
        <v>439</v>
      </c>
      <c r="B6" s="8" t="s">
        <v>341</v>
      </c>
      <c r="C6" s="18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7.9" customHeight="1" x14ac:dyDescent="0.3">
      <c r="A7" s="128" t="s">
        <v>439</v>
      </c>
      <c r="B7" s="189" t="s">
        <v>440</v>
      </c>
      <c r="C7" s="190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7.9" customHeight="1" x14ac:dyDescent="0.3">
      <c r="A8" s="87" t="s">
        <v>439</v>
      </c>
      <c r="B8" s="44" t="s">
        <v>452</v>
      </c>
      <c r="C8" s="191" t="s">
        <v>442</v>
      </c>
      <c r="D8" s="17" t="s">
        <v>447</v>
      </c>
      <c r="E8" s="178">
        <v>16</v>
      </c>
      <c r="F8" s="49">
        <v>206</v>
      </c>
      <c r="G8" s="139">
        <f t="shared" ref="G8:G16" si="0">E8*F8</f>
        <v>3296</v>
      </c>
      <c r="H8" s="139">
        <v>6</v>
      </c>
      <c r="I8" s="50">
        <f t="shared" ref="I8:I16" si="1">E8*H8</f>
        <v>96</v>
      </c>
      <c r="J8" s="51">
        <v>0</v>
      </c>
      <c r="K8" s="50">
        <f t="shared" ref="K8:K15" si="2">J8*E8</f>
        <v>0</v>
      </c>
      <c r="L8" s="50">
        <v>145</v>
      </c>
      <c r="M8" s="50">
        <v>773</v>
      </c>
      <c r="N8" s="50">
        <f t="shared" ref="N8:N16" si="3">+G8-I8+K8-L8+M8</f>
        <v>3828</v>
      </c>
      <c r="O8" s="84" t="s">
        <v>443</v>
      </c>
    </row>
    <row r="9" spans="1:15" s="24" customFormat="1" ht="37.9" customHeight="1" x14ac:dyDescent="0.3">
      <c r="A9" s="87" t="s">
        <v>439</v>
      </c>
      <c r="B9" s="44" t="s">
        <v>453</v>
      </c>
      <c r="C9" s="191" t="s">
        <v>442</v>
      </c>
      <c r="D9" s="17" t="s">
        <v>447</v>
      </c>
      <c r="E9" s="178">
        <v>16</v>
      </c>
      <c r="F9" s="49">
        <v>206</v>
      </c>
      <c r="G9" s="139">
        <f t="shared" si="0"/>
        <v>3296</v>
      </c>
      <c r="H9" s="139">
        <v>6</v>
      </c>
      <c r="I9" s="50">
        <f t="shared" si="1"/>
        <v>96</v>
      </c>
      <c r="J9" s="51">
        <v>0</v>
      </c>
      <c r="K9" s="50">
        <f t="shared" si="2"/>
        <v>0</v>
      </c>
      <c r="L9" s="50">
        <v>0</v>
      </c>
      <c r="M9" s="50">
        <v>773</v>
      </c>
      <c r="N9" s="50">
        <f t="shared" si="3"/>
        <v>3973</v>
      </c>
      <c r="O9" s="84" t="s">
        <v>443</v>
      </c>
    </row>
    <row r="10" spans="1:15" s="24" customFormat="1" ht="37.9" customHeight="1" x14ac:dyDescent="0.3">
      <c r="A10" s="87" t="s">
        <v>439</v>
      </c>
      <c r="B10" s="44" t="s">
        <v>454</v>
      </c>
      <c r="C10" s="191" t="s">
        <v>442</v>
      </c>
      <c r="D10" s="17" t="s">
        <v>447</v>
      </c>
      <c r="E10" s="178">
        <v>16</v>
      </c>
      <c r="F10" s="49">
        <v>206</v>
      </c>
      <c r="G10" s="139">
        <f t="shared" si="0"/>
        <v>3296</v>
      </c>
      <c r="H10" s="139">
        <v>6</v>
      </c>
      <c r="I10" s="50">
        <f t="shared" si="1"/>
        <v>96</v>
      </c>
      <c r="J10" s="51">
        <v>0</v>
      </c>
      <c r="K10" s="50">
        <f t="shared" si="2"/>
        <v>0</v>
      </c>
      <c r="L10" s="50">
        <v>145</v>
      </c>
      <c r="M10" s="50">
        <v>773</v>
      </c>
      <c r="N10" s="50">
        <f t="shared" si="3"/>
        <v>3828</v>
      </c>
      <c r="O10" s="84" t="s">
        <v>443</v>
      </c>
    </row>
    <row r="11" spans="1:15" s="24" customFormat="1" ht="37.9" customHeight="1" x14ac:dyDescent="0.3">
      <c r="A11" s="87" t="s">
        <v>439</v>
      </c>
      <c r="B11" s="44" t="s">
        <v>455</v>
      </c>
      <c r="C11" s="191" t="s">
        <v>442</v>
      </c>
      <c r="D11" s="17" t="s">
        <v>447</v>
      </c>
      <c r="E11" s="178">
        <v>16</v>
      </c>
      <c r="F11" s="49">
        <v>164</v>
      </c>
      <c r="G11" s="139">
        <f t="shared" si="0"/>
        <v>2624</v>
      </c>
      <c r="H11" s="139">
        <v>1</v>
      </c>
      <c r="I11" s="50">
        <f t="shared" si="1"/>
        <v>16</v>
      </c>
      <c r="J11" s="51">
        <v>0</v>
      </c>
      <c r="K11" s="50">
        <f t="shared" si="2"/>
        <v>0</v>
      </c>
      <c r="L11" s="50">
        <v>0</v>
      </c>
      <c r="M11" s="50">
        <f>+F11*15*0.25</f>
        <v>615</v>
      </c>
      <c r="N11" s="50">
        <f t="shared" si="3"/>
        <v>3223</v>
      </c>
      <c r="O11" s="84" t="s">
        <v>443</v>
      </c>
    </row>
    <row r="12" spans="1:15" s="24" customFormat="1" ht="37.9" customHeight="1" x14ac:dyDescent="0.3">
      <c r="A12" s="87" t="s">
        <v>439</v>
      </c>
      <c r="B12" s="44" t="s">
        <v>456</v>
      </c>
      <c r="C12" s="191" t="s">
        <v>442</v>
      </c>
      <c r="D12" s="17" t="s">
        <v>457</v>
      </c>
      <c r="E12" s="178">
        <v>16</v>
      </c>
      <c r="F12" s="49">
        <v>164</v>
      </c>
      <c r="G12" s="139">
        <f t="shared" si="0"/>
        <v>2624</v>
      </c>
      <c r="H12" s="139">
        <v>1</v>
      </c>
      <c r="I12" s="50">
        <f t="shared" si="1"/>
        <v>16</v>
      </c>
      <c r="J12" s="51">
        <v>0</v>
      </c>
      <c r="K12" s="50">
        <f t="shared" si="2"/>
        <v>0</v>
      </c>
      <c r="L12" s="50">
        <v>50</v>
      </c>
      <c r="M12" s="50">
        <f>+F12*15*0.25</f>
        <v>615</v>
      </c>
      <c r="N12" s="50">
        <f t="shared" si="3"/>
        <v>3173</v>
      </c>
      <c r="O12" s="84" t="s">
        <v>443</v>
      </c>
    </row>
    <row r="13" spans="1:15" s="24" customFormat="1" ht="37.9" customHeight="1" x14ac:dyDescent="0.3">
      <c r="A13" s="87" t="s">
        <v>439</v>
      </c>
      <c r="B13" s="145" t="s">
        <v>458</v>
      </c>
      <c r="C13" s="191" t="s">
        <v>442</v>
      </c>
      <c r="D13" s="17" t="s">
        <v>457</v>
      </c>
      <c r="E13" s="178">
        <v>16</v>
      </c>
      <c r="F13" s="49">
        <v>164</v>
      </c>
      <c r="G13" s="139">
        <f t="shared" si="0"/>
        <v>2624</v>
      </c>
      <c r="H13" s="139">
        <v>1</v>
      </c>
      <c r="I13" s="50">
        <f t="shared" si="1"/>
        <v>16</v>
      </c>
      <c r="J13" s="51">
        <v>0</v>
      </c>
      <c r="K13" s="50">
        <f t="shared" si="2"/>
        <v>0</v>
      </c>
      <c r="L13" s="50">
        <v>50</v>
      </c>
      <c r="M13" s="50">
        <f>+F13*15*0.25</f>
        <v>615</v>
      </c>
      <c r="N13" s="50">
        <f t="shared" si="3"/>
        <v>3173</v>
      </c>
      <c r="O13" s="84" t="s">
        <v>443</v>
      </c>
    </row>
    <row r="14" spans="1:15" s="24" customFormat="1" ht="37.9" customHeight="1" x14ac:dyDescent="0.3">
      <c r="A14" s="87" t="s">
        <v>439</v>
      </c>
      <c r="B14" s="145" t="s">
        <v>459</v>
      </c>
      <c r="C14" s="191" t="s">
        <v>442</v>
      </c>
      <c r="D14" s="17" t="s">
        <v>457</v>
      </c>
      <c r="E14" s="178">
        <v>16</v>
      </c>
      <c r="F14" s="49">
        <v>164</v>
      </c>
      <c r="G14" s="139">
        <f t="shared" si="0"/>
        <v>2624</v>
      </c>
      <c r="H14" s="139">
        <v>1</v>
      </c>
      <c r="I14" s="50">
        <f t="shared" si="1"/>
        <v>16</v>
      </c>
      <c r="J14" s="51">
        <v>0</v>
      </c>
      <c r="K14" s="50">
        <f t="shared" si="2"/>
        <v>0</v>
      </c>
      <c r="L14" s="50">
        <v>50</v>
      </c>
      <c r="M14" s="50">
        <f>+F14*15*0.25</f>
        <v>615</v>
      </c>
      <c r="N14" s="50">
        <f t="shared" si="3"/>
        <v>3173</v>
      </c>
      <c r="O14" s="84" t="s">
        <v>443</v>
      </c>
    </row>
    <row r="15" spans="1:15" s="24" customFormat="1" ht="37.9" customHeight="1" x14ac:dyDescent="0.3">
      <c r="A15" s="87" t="s">
        <v>439</v>
      </c>
      <c r="B15" s="44" t="s">
        <v>460</v>
      </c>
      <c r="C15" s="191" t="s">
        <v>442</v>
      </c>
      <c r="D15" s="17" t="s">
        <v>461</v>
      </c>
      <c r="E15" s="178">
        <v>16</v>
      </c>
      <c r="F15" s="49">
        <v>362</v>
      </c>
      <c r="G15" s="139">
        <f t="shared" si="0"/>
        <v>5792</v>
      </c>
      <c r="H15" s="139">
        <v>42</v>
      </c>
      <c r="I15" s="50">
        <f t="shared" si="1"/>
        <v>672</v>
      </c>
      <c r="J15" s="50">
        <v>0</v>
      </c>
      <c r="K15" s="50">
        <f t="shared" si="2"/>
        <v>0</v>
      </c>
      <c r="L15" s="50">
        <v>294</v>
      </c>
      <c r="M15" s="50">
        <v>1358</v>
      </c>
      <c r="N15" s="50">
        <f t="shared" si="3"/>
        <v>6184</v>
      </c>
      <c r="O15" s="84" t="s">
        <v>443</v>
      </c>
    </row>
    <row r="16" spans="1:15" s="24" customFormat="1" ht="37.9" customHeight="1" thickBot="1" x14ac:dyDescent="0.35">
      <c r="A16" s="87" t="s">
        <v>439</v>
      </c>
      <c r="B16" s="44" t="s">
        <v>462</v>
      </c>
      <c r="C16" s="191" t="s">
        <v>442</v>
      </c>
      <c r="D16" s="85" t="s">
        <v>463</v>
      </c>
      <c r="E16" s="178">
        <v>16</v>
      </c>
      <c r="F16" s="49">
        <v>226</v>
      </c>
      <c r="G16" s="291">
        <f t="shared" si="0"/>
        <v>3616</v>
      </c>
      <c r="H16" s="292">
        <v>9</v>
      </c>
      <c r="I16" s="280">
        <f t="shared" si="1"/>
        <v>144</v>
      </c>
      <c r="J16" s="280">
        <v>0</v>
      </c>
      <c r="K16" s="280">
        <v>0</v>
      </c>
      <c r="L16" s="280">
        <v>0</v>
      </c>
      <c r="M16" s="280">
        <v>848</v>
      </c>
      <c r="N16" s="280">
        <f t="shared" si="3"/>
        <v>4320</v>
      </c>
      <c r="O16" s="84" t="s">
        <v>443</v>
      </c>
    </row>
    <row r="17" spans="1:15" s="24" customFormat="1" ht="37.9" customHeight="1" thickTop="1" thickBot="1" x14ac:dyDescent="0.35">
      <c r="A17" s="136"/>
      <c r="B17" s="89" t="s">
        <v>16</v>
      </c>
      <c r="C17" s="89"/>
      <c r="D17" s="89"/>
      <c r="E17" s="192"/>
      <c r="F17" s="126"/>
      <c r="G17" s="126">
        <f t="shared" ref="G17:N17" si="4">SUM(G8:G16)</f>
        <v>29792</v>
      </c>
      <c r="H17" s="126">
        <f t="shared" si="4"/>
        <v>73</v>
      </c>
      <c r="I17" s="126">
        <f t="shared" si="4"/>
        <v>1168</v>
      </c>
      <c r="J17" s="126">
        <f t="shared" si="4"/>
        <v>0</v>
      </c>
      <c r="K17" s="126">
        <f t="shared" si="4"/>
        <v>0</v>
      </c>
      <c r="L17" s="126">
        <f t="shared" si="4"/>
        <v>734</v>
      </c>
      <c r="M17" s="126">
        <f t="shared" si="4"/>
        <v>6985</v>
      </c>
      <c r="N17" s="126">
        <f t="shared" si="4"/>
        <v>34875</v>
      </c>
      <c r="O17" s="94"/>
    </row>
    <row r="18" spans="1:15" s="24" customFormat="1" ht="22.5" customHeight="1" thickTop="1" x14ac:dyDescent="0.3">
      <c r="B18" s="62" t="s">
        <v>32</v>
      </c>
      <c r="C18" s="62"/>
      <c r="I18" s="24" t="s">
        <v>33</v>
      </c>
      <c r="J18" s="180"/>
      <c r="K18" s="1"/>
      <c r="L18" s="1"/>
      <c r="M18" s="1"/>
      <c r="N18" s="180"/>
    </row>
    <row r="19" spans="1:15" s="24" customFormat="1" ht="22.5" customHeight="1" x14ac:dyDescent="0.3">
      <c r="B19" s="62"/>
      <c r="C19" s="62"/>
    </row>
    <row r="20" spans="1:15" s="24" customFormat="1" ht="21.75" customHeight="1" x14ac:dyDescent="0.3">
      <c r="B20" s="62"/>
      <c r="C20" s="62"/>
    </row>
    <row r="21" spans="1:15" s="24" customFormat="1" ht="22.5" customHeight="1" x14ac:dyDescent="0.3">
      <c r="B21" s="62" t="s">
        <v>34</v>
      </c>
      <c r="C21" s="62"/>
      <c r="I21" s="64" t="s">
        <v>35</v>
      </c>
      <c r="J21" s="95"/>
      <c r="K21" s="95"/>
      <c r="L21" s="95"/>
      <c r="M21" s="95"/>
      <c r="N21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workbookViewId="0">
      <selection activeCell="E5" sqref="E5:E11"/>
    </sheetView>
  </sheetViews>
  <sheetFormatPr baseColWidth="10" defaultRowHeight="12.75" x14ac:dyDescent="0.2"/>
  <cols>
    <col min="1" max="1" width="8.7109375" style="1"/>
    <col min="2" max="2" width="26.7109375" style="1"/>
    <col min="3" max="3" width="11.28515625" style="1"/>
    <col min="4" max="4" width="9.85546875" style="1"/>
    <col min="5" max="5" width="5.7109375" style="1"/>
    <col min="6" max="6" width="9" style="1"/>
    <col min="7" max="7" width="9.5703125" style="1"/>
    <col min="8" max="8" width="0" style="1" hidden="1"/>
    <col min="9" max="9" width="8.85546875" style="1"/>
    <col min="10" max="10" width="0" style="1" hidden="1"/>
    <col min="11" max="13" width="9.140625" style="1"/>
    <col min="14" max="14" width="10.7109375" style="1"/>
    <col min="15" max="15" width="27.7109375" style="1"/>
    <col min="16" max="1024" width="11.5703125" style="1"/>
  </cols>
  <sheetData>
    <row r="1" spans="1:17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7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7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7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7" ht="46.9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113"/>
      <c r="K5" s="39" t="s">
        <v>73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7" s="24" customFormat="1" ht="22.5" customHeight="1" thickTop="1" x14ac:dyDescent="0.3">
      <c r="A6" s="137" t="s">
        <v>384</v>
      </c>
      <c r="B6" s="8" t="s">
        <v>341</v>
      </c>
      <c r="C6" s="8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7" s="24" customFormat="1" ht="22.5" customHeight="1" x14ac:dyDescent="0.3">
      <c r="A7" s="115"/>
      <c r="B7" s="171" t="s">
        <v>464</v>
      </c>
      <c r="C7" s="171"/>
      <c r="D7" s="47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7" s="64" customFormat="1" ht="30" customHeight="1" x14ac:dyDescent="0.3">
      <c r="A8" s="195" t="s">
        <v>384</v>
      </c>
      <c r="B8" s="172" t="s">
        <v>465</v>
      </c>
      <c r="C8" s="196" t="s">
        <v>410</v>
      </c>
      <c r="D8" s="197" t="s">
        <v>466</v>
      </c>
      <c r="E8" s="48">
        <v>16</v>
      </c>
      <c r="F8" s="49">
        <v>188</v>
      </c>
      <c r="G8" s="198">
        <f>E8*F8</f>
        <v>3008</v>
      </c>
      <c r="H8" s="198">
        <v>4</v>
      </c>
      <c r="I8" s="198">
        <f>E8*H8</f>
        <v>64</v>
      </c>
      <c r="J8" s="199"/>
      <c r="K8" s="199">
        <f>+E8*J8</f>
        <v>0</v>
      </c>
      <c r="L8" s="199">
        <v>0</v>
      </c>
      <c r="M8" s="199">
        <f>+F8*15*0.25</f>
        <v>705</v>
      </c>
      <c r="N8" s="198">
        <f>+G8-I8+K8-L8+M8</f>
        <v>3649</v>
      </c>
      <c r="O8" s="120" t="s">
        <v>39</v>
      </c>
      <c r="P8" s="200"/>
    </row>
    <row r="9" spans="1:17" s="24" customFormat="1" ht="30" customHeight="1" x14ac:dyDescent="0.3">
      <c r="A9" s="87"/>
      <c r="B9" s="172"/>
      <c r="C9" s="196"/>
      <c r="D9" s="17"/>
      <c r="E9" s="48"/>
      <c r="F9" s="49"/>
      <c r="G9" s="155"/>
      <c r="H9" s="155"/>
      <c r="I9" s="155"/>
      <c r="J9" s="156"/>
      <c r="K9" s="156"/>
      <c r="L9" s="156"/>
      <c r="M9" s="156"/>
      <c r="N9" s="155" t="s">
        <v>413</v>
      </c>
      <c r="O9" s="84"/>
      <c r="Q9" s="63"/>
    </row>
    <row r="10" spans="1:17" s="24" customFormat="1" ht="30" customHeight="1" thickBot="1" x14ac:dyDescent="0.35">
      <c r="A10" s="87"/>
      <c r="B10" s="44"/>
      <c r="C10" s="85"/>
      <c r="D10" s="85"/>
      <c r="E10" s="48"/>
      <c r="F10" s="49"/>
      <c r="G10" s="280"/>
      <c r="H10" s="280"/>
      <c r="I10" s="280"/>
      <c r="J10" s="280"/>
      <c r="K10" s="280"/>
      <c r="L10" s="280"/>
      <c r="M10" s="280"/>
      <c r="N10" s="280"/>
      <c r="O10" s="84"/>
      <c r="P10" s="63"/>
      <c r="Q10" s="63"/>
    </row>
    <row r="11" spans="1:17" s="24" customFormat="1" ht="30" customHeight="1" thickTop="1" thickBot="1" x14ac:dyDescent="0.35">
      <c r="A11" s="136"/>
      <c r="B11" s="89" t="s">
        <v>16</v>
      </c>
      <c r="C11" s="89"/>
      <c r="D11" s="89"/>
      <c r="E11" s="89"/>
      <c r="F11" s="126"/>
      <c r="G11" s="126">
        <f t="shared" ref="G11:N11" si="0">SUM(G8:G10)</f>
        <v>3008</v>
      </c>
      <c r="H11" s="126">
        <f t="shared" si="0"/>
        <v>4</v>
      </c>
      <c r="I11" s="126">
        <f t="shared" si="0"/>
        <v>64</v>
      </c>
      <c r="J11" s="126">
        <f t="shared" si="0"/>
        <v>0</v>
      </c>
      <c r="K11" s="126">
        <f t="shared" si="0"/>
        <v>0</v>
      </c>
      <c r="L11" s="126">
        <f t="shared" si="0"/>
        <v>0</v>
      </c>
      <c r="M11" s="126">
        <f t="shared" si="0"/>
        <v>705</v>
      </c>
      <c r="N11" s="126">
        <f t="shared" si="0"/>
        <v>3649</v>
      </c>
      <c r="O11" s="94"/>
      <c r="Q11" s="63"/>
    </row>
    <row r="12" spans="1:17" s="24" customFormat="1" ht="30" customHeight="1" thickTop="1" x14ac:dyDescent="0.3">
      <c r="B12" s="62" t="s">
        <v>32</v>
      </c>
      <c r="C12" s="62"/>
      <c r="I12" s="24" t="s">
        <v>33</v>
      </c>
      <c r="J12" s="180"/>
      <c r="K12" s="1"/>
      <c r="L12" s="1"/>
      <c r="M12" s="1"/>
      <c r="N12" s="180"/>
    </row>
    <row r="13" spans="1:17" s="24" customFormat="1" ht="22.5" customHeight="1" x14ac:dyDescent="0.3">
      <c r="B13" s="62"/>
      <c r="C13" s="62"/>
      <c r="K13" s="18"/>
      <c r="L13" s="18"/>
      <c r="M13" s="18"/>
    </row>
    <row r="14" spans="1:17" s="24" customFormat="1" ht="22.5" customHeight="1" x14ac:dyDescent="0.3">
      <c r="B14" s="62"/>
      <c r="C14" s="62"/>
    </row>
    <row r="15" spans="1:17" s="24" customFormat="1" ht="21.75" customHeight="1" x14ac:dyDescent="0.3">
      <c r="B15" s="62" t="s">
        <v>34</v>
      </c>
      <c r="C15" s="62"/>
      <c r="I15" s="64" t="s">
        <v>35</v>
      </c>
      <c r="J15" s="95"/>
      <c r="K15" s="95"/>
      <c r="L15" s="95"/>
      <c r="M15" s="95"/>
      <c r="N15" s="95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2"/>
  <sheetViews>
    <sheetView workbookViewId="0">
      <selection activeCell="N8" sqref="N8"/>
    </sheetView>
  </sheetViews>
  <sheetFormatPr baseColWidth="10" defaultRowHeight="12.75" x14ac:dyDescent="0.2"/>
  <cols>
    <col min="1" max="1" width="31"/>
    <col min="2" max="2" width="13" style="201"/>
    <col min="3" max="3" width="13" style="202"/>
    <col min="4" max="4" width="7.7109375" style="203"/>
    <col min="5" max="5" width="8.85546875" style="204" customWidth="1"/>
    <col min="6" max="6" width="13" style="204"/>
    <col min="7" max="7" width="0" style="204" hidden="1" customWidth="1"/>
    <col min="8" max="8" width="12" style="204"/>
    <col min="9" max="9" width="0" style="204" hidden="1" customWidth="1"/>
    <col min="10" max="11" width="11.7109375" style="204"/>
    <col min="12" max="12" width="12" style="204"/>
    <col min="13" max="13" width="15" style="205"/>
    <col min="14" max="14" width="15.7109375" style="204"/>
    <col min="15" max="15" width="10.7109375" style="204"/>
    <col min="16" max="16" width="11.5703125" style="204"/>
    <col min="17" max="1022" width="10.7109375"/>
  </cols>
  <sheetData>
    <row r="1" spans="1:14" ht="13.15" customHeight="1" x14ac:dyDescent="0.2">
      <c r="A1" s="206" t="s">
        <v>467</v>
      </c>
    </row>
    <row r="2" spans="1:14" ht="13.15" customHeight="1" x14ac:dyDescent="0.2">
      <c r="A2" s="206" t="s">
        <v>468</v>
      </c>
    </row>
    <row r="4" spans="1:14" ht="13.9" customHeight="1" thickBot="1" x14ac:dyDescent="0.25"/>
    <row r="5" spans="1:14" ht="45" customHeight="1" thickTop="1" thickBot="1" x14ac:dyDescent="0.25">
      <c r="A5" s="207" t="s">
        <v>469</v>
      </c>
      <c r="B5" s="208" t="s">
        <v>6</v>
      </c>
      <c r="C5" s="209" t="s">
        <v>7</v>
      </c>
      <c r="D5" s="210" t="s">
        <v>470</v>
      </c>
      <c r="E5" s="211" t="s">
        <v>9</v>
      </c>
      <c r="F5" s="211" t="s">
        <v>10</v>
      </c>
      <c r="G5" s="212" t="s">
        <v>11</v>
      </c>
      <c r="H5" s="211" t="s">
        <v>12</v>
      </c>
      <c r="I5" s="213" t="s">
        <v>471</v>
      </c>
      <c r="J5" s="211" t="s">
        <v>472</v>
      </c>
      <c r="K5" s="211" t="s">
        <v>14</v>
      </c>
      <c r="L5" s="214" t="s">
        <v>473</v>
      </c>
      <c r="M5" s="215" t="s">
        <v>474</v>
      </c>
    </row>
    <row r="6" spans="1:14" ht="25.15" customHeight="1" thickTop="1" x14ac:dyDescent="0.2">
      <c r="A6" s="216" t="str">
        <f>REG!B7</f>
        <v>ZOILA VAZQUEZ MENDOZA</v>
      </c>
      <c r="B6" s="217" t="str">
        <f>REG!C7</f>
        <v>SALA DE CABILDO</v>
      </c>
      <c r="C6" s="218" t="str">
        <f>REG!D7</f>
        <v>REG. PROPIETARIO</v>
      </c>
      <c r="D6" s="219">
        <f>REG!E7</f>
        <v>16</v>
      </c>
      <c r="E6" s="220">
        <f>REG!F7</f>
        <v>832</v>
      </c>
      <c r="F6" s="220">
        <f>REG!G7</f>
        <v>13312</v>
      </c>
      <c r="G6" s="221">
        <f>REG!H7</f>
        <v>144</v>
      </c>
      <c r="H6" s="222">
        <f>REG!I7</f>
        <v>2304</v>
      </c>
      <c r="I6" s="223">
        <f>REG!J7</f>
        <v>0</v>
      </c>
      <c r="J6" s="220">
        <f>REG!K7</f>
        <v>0</v>
      </c>
      <c r="K6" s="220">
        <f>REG!L7</f>
        <v>0</v>
      </c>
      <c r="L6" s="220">
        <f>REG!M7</f>
        <v>3120</v>
      </c>
      <c r="M6" s="224">
        <f>REG!N7</f>
        <v>14128</v>
      </c>
      <c r="N6" s="226"/>
    </row>
    <row r="7" spans="1:14" ht="25.15" customHeight="1" x14ac:dyDescent="0.2">
      <c r="A7" s="227" t="str">
        <f>REG!B8</f>
        <v>JOSE ANTONIIO GARCIA CHAVARRIA</v>
      </c>
      <c r="B7" s="228" t="str">
        <f>REG!C8</f>
        <v>SALA DE CABILDO</v>
      </c>
      <c r="C7" s="229" t="str">
        <f>REG!D8</f>
        <v>REG. PROPIETARIO</v>
      </c>
      <c r="D7" s="230">
        <f>REG!E8</f>
        <v>16</v>
      </c>
      <c r="E7" s="231">
        <f>REG!F8</f>
        <v>832</v>
      </c>
      <c r="F7" s="231">
        <f>REG!G8</f>
        <v>13312</v>
      </c>
      <c r="G7" s="232">
        <f>REG!H8</f>
        <v>144</v>
      </c>
      <c r="H7" s="231">
        <f>REG!I8</f>
        <v>2304</v>
      </c>
      <c r="I7" s="233">
        <f>REG!J8</f>
        <v>0</v>
      </c>
      <c r="J7" s="231">
        <f>REG!K8</f>
        <v>0</v>
      </c>
      <c r="K7" s="231">
        <f>REG!L8</f>
        <v>0</v>
      </c>
      <c r="L7" s="231">
        <f>REG!M8</f>
        <v>3120</v>
      </c>
      <c r="M7" s="234">
        <f>REG!N8</f>
        <v>14128</v>
      </c>
      <c r="N7" s="226"/>
    </row>
    <row r="8" spans="1:14" ht="25.15" customHeight="1" x14ac:dyDescent="0.2">
      <c r="A8" s="227" t="str">
        <f>REG!B9</f>
        <v>MA. ESTHER NEGRETE NEGRETE</v>
      </c>
      <c r="B8" s="228" t="str">
        <f>REG!C9</f>
        <v>SALA DE CABILDO</v>
      </c>
      <c r="C8" s="229" t="str">
        <f>REG!D9</f>
        <v>REG. PROPIETARIO</v>
      </c>
      <c r="D8" s="230">
        <f>REG!E9</f>
        <v>16</v>
      </c>
      <c r="E8" s="231">
        <f>REG!F9</f>
        <v>832</v>
      </c>
      <c r="F8" s="231">
        <f>REG!G9</f>
        <v>13312</v>
      </c>
      <c r="G8" s="232">
        <f>REG!H9</f>
        <v>144</v>
      </c>
      <c r="H8" s="231">
        <f>REG!I9</f>
        <v>2304</v>
      </c>
      <c r="I8" s="233">
        <f>REG!J9</f>
        <v>0</v>
      </c>
      <c r="J8" s="231">
        <f>REG!K9</f>
        <v>0</v>
      </c>
      <c r="K8" s="231">
        <f>REG!L9</f>
        <v>0</v>
      </c>
      <c r="L8" s="231">
        <f>REG!M9</f>
        <v>3120</v>
      </c>
      <c r="M8" s="234">
        <f>REG!N9</f>
        <v>14128</v>
      </c>
      <c r="N8" s="226"/>
    </row>
    <row r="9" spans="1:14" ht="25.15" customHeight="1" x14ac:dyDescent="0.2">
      <c r="A9" s="227" t="str">
        <f>REG!B10</f>
        <v>JOSE LUIS MORONES GARCIA</v>
      </c>
      <c r="B9" s="228" t="str">
        <f>REG!C10</f>
        <v>SALA DE CABILDO</v>
      </c>
      <c r="C9" s="229" t="str">
        <f>REG!D10</f>
        <v>REG. PROPIETARIO</v>
      </c>
      <c r="D9" s="230">
        <f>REG!E10</f>
        <v>16</v>
      </c>
      <c r="E9" s="231">
        <f>REG!F10</f>
        <v>832</v>
      </c>
      <c r="F9" s="231">
        <f>REG!G10</f>
        <v>13312</v>
      </c>
      <c r="G9" s="232">
        <f>REG!H10</f>
        <v>144</v>
      </c>
      <c r="H9" s="231">
        <f>REG!I10</f>
        <v>2304</v>
      </c>
      <c r="I9" s="233">
        <f>REG!J10</f>
        <v>0</v>
      </c>
      <c r="J9" s="231">
        <f>REG!K10</f>
        <v>0</v>
      </c>
      <c r="K9" s="231">
        <f>REG!L10</f>
        <v>0</v>
      </c>
      <c r="L9" s="231">
        <f>REG!M10</f>
        <v>3120</v>
      </c>
      <c r="M9" s="234">
        <f>REG!N10</f>
        <v>14128</v>
      </c>
      <c r="N9" s="226"/>
    </row>
    <row r="10" spans="1:14" ht="25.15" customHeight="1" x14ac:dyDescent="0.2">
      <c r="A10" s="227" t="str">
        <f>REG!B11</f>
        <v>JOSE PADILLA CARDENAS</v>
      </c>
      <c r="B10" s="228" t="str">
        <f>REG!C11</f>
        <v>SALA DE CABILDO</v>
      </c>
      <c r="C10" s="229" t="str">
        <f>REG!D11</f>
        <v>REG. PROPIETARIO</v>
      </c>
      <c r="D10" s="230">
        <f>REG!E11</f>
        <v>16</v>
      </c>
      <c r="E10" s="231">
        <f>REG!F11</f>
        <v>832</v>
      </c>
      <c r="F10" s="231">
        <f>REG!G11</f>
        <v>13312</v>
      </c>
      <c r="G10" s="232">
        <f>REG!H11</f>
        <v>144</v>
      </c>
      <c r="H10" s="231">
        <f>REG!I11</f>
        <v>2304</v>
      </c>
      <c r="I10" s="233">
        <f>REG!J11</f>
        <v>0</v>
      </c>
      <c r="J10" s="231">
        <f>REG!K11</f>
        <v>0</v>
      </c>
      <c r="K10" s="231">
        <f>REG!L11</f>
        <v>0</v>
      </c>
      <c r="L10" s="231">
        <f>REG!M11</f>
        <v>3120</v>
      </c>
      <c r="M10" s="234">
        <f>REG!N11</f>
        <v>14128</v>
      </c>
      <c r="N10" s="226"/>
    </row>
    <row r="11" spans="1:14" ht="25.15" customHeight="1" x14ac:dyDescent="0.2">
      <c r="A11" s="227" t="str">
        <f>REG!B12</f>
        <v>GERARDO BARBA GONZALEZ</v>
      </c>
      <c r="B11" s="228" t="str">
        <f>REG!C12</f>
        <v>SALA DE CABILDO</v>
      </c>
      <c r="C11" s="229" t="str">
        <f>REG!D12</f>
        <v>REG. PROPIETARIO</v>
      </c>
      <c r="D11" s="230">
        <f>REG!E12</f>
        <v>16</v>
      </c>
      <c r="E11" s="231">
        <f>REG!F12</f>
        <v>832</v>
      </c>
      <c r="F11" s="231">
        <f>REG!G12</f>
        <v>13312</v>
      </c>
      <c r="G11" s="232">
        <f>REG!H12</f>
        <v>144</v>
      </c>
      <c r="H11" s="231">
        <f>REG!I12</f>
        <v>2304</v>
      </c>
      <c r="I11" s="233">
        <f>REG!J12</f>
        <v>0</v>
      </c>
      <c r="J11" s="231">
        <f>REG!K12</f>
        <v>0</v>
      </c>
      <c r="K11" s="231">
        <f>REG!L12</f>
        <v>0</v>
      </c>
      <c r="L11" s="231">
        <f>REG!M12</f>
        <v>3120</v>
      </c>
      <c r="M11" s="234">
        <f>REG!N12</f>
        <v>14128</v>
      </c>
      <c r="N11" s="226"/>
    </row>
    <row r="12" spans="1:14" ht="25.15" customHeight="1" x14ac:dyDescent="0.2">
      <c r="A12" s="227" t="str">
        <f>REG!B13</f>
        <v>SALVADOR AVALOS CARDENAS</v>
      </c>
      <c r="B12" s="228" t="str">
        <f>REG!C13</f>
        <v>SALA DE CABILDO</v>
      </c>
      <c r="C12" s="229" t="str">
        <f>REG!D13</f>
        <v>REG. PROPIETARIO</v>
      </c>
      <c r="D12" s="230">
        <f>REG!E13</f>
        <v>16</v>
      </c>
      <c r="E12" s="231">
        <f>REG!F13</f>
        <v>832</v>
      </c>
      <c r="F12" s="231">
        <f>REG!G13</f>
        <v>13312</v>
      </c>
      <c r="G12" s="232">
        <f>REG!H13</f>
        <v>144</v>
      </c>
      <c r="H12" s="231">
        <f>REG!I13</f>
        <v>2304</v>
      </c>
      <c r="I12" s="233">
        <f>REG!J13</f>
        <v>0</v>
      </c>
      <c r="J12" s="231">
        <f>REG!K13</f>
        <v>0</v>
      </c>
      <c r="K12" s="231">
        <f>REG!L13</f>
        <v>0</v>
      </c>
      <c r="L12" s="231">
        <f>REG!M13</f>
        <v>3120</v>
      </c>
      <c r="M12" s="234">
        <f>REG!N13</f>
        <v>14128</v>
      </c>
      <c r="N12" s="226"/>
    </row>
    <row r="13" spans="1:14" ht="25.15" customHeight="1" x14ac:dyDescent="0.2">
      <c r="A13" s="227" t="str">
        <f>REG!B14</f>
        <v>ALEJANDRO MARTINEZ TEJEDA</v>
      </c>
      <c r="B13" s="228" t="str">
        <f>REG!C14</f>
        <v>SALA DE CABILDO</v>
      </c>
      <c r="C13" s="229" t="str">
        <f>REG!D14</f>
        <v>REG. PROPIETARIO</v>
      </c>
      <c r="D13" s="230">
        <f>REG!E14</f>
        <v>16</v>
      </c>
      <c r="E13" s="231">
        <f>REG!F14</f>
        <v>832</v>
      </c>
      <c r="F13" s="231">
        <f>REG!G14</f>
        <v>13312</v>
      </c>
      <c r="G13" s="232">
        <f>REG!H14</f>
        <v>144</v>
      </c>
      <c r="H13" s="231">
        <f>REG!I14</f>
        <v>2304</v>
      </c>
      <c r="I13" s="233">
        <f>REG!J14</f>
        <v>0</v>
      </c>
      <c r="J13" s="231">
        <f>REG!K14</f>
        <v>0</v>
      </c>
      <c r="K13" s="231">
        <f>REG!L14</f>
        <v>0</v>
      </c>
      <c r="L13" s="231">
        <f>REG!M14</f>
        <v>3120</v>
      </c>
      <c r="M13" s="234">
        <f>REG!N14</f>
        <v>14128</v>
      </c>
      <c r="N13" s="226"/>
    </row>
    <row r="14" spans="1:14" ht="25.15" customHeight="1" x14ac:dyDescent="0.2">
      <c r="A14" s="227" t="str">
        <f>REG!B15</f>
        <v>VERONICA CORONA GONZALEZ</v>
      </c>
      <c r="B14" s="228" t="str">
        <f>REG!C15</f>
        <v>SALA DE CABILDO</v>
      </c>
      <c r="C14" s="229" t="str">
        <f>REG!D15</f>
        <v>REG. PROPIETARIO</v>
      </c>
      <c r="D14" s="230">
        <f>REG!E15</f>
        <v>16</v>
      </c>
      <c r="E14" s="231">
        <f>REG!F15</f>
        <v>832</v>
      </c>
      <c r="F14" s="231">
        <f>REG!G15</f>
        <v>13312</v>
      </c>
      <c r="G14" s="232">
        <f>REG!H15</f>
        <v>144</v>
      </c>
      <c r="H14" s="231">
        <f>REG!I15</f>
        <v>2304</v>
      </c>
      <c r="I14" s="233">
        <f>REG!J15</f>
        <v>0</v>
      </c>
      <c r="J14" s="231">
        <f>REG!K15</f>
        <v>0</v>
      </c>
      <c r="K14" s="231">
        <f>REG!L15</f>
        <v>0</v>
      </c>
      <c r="L14" s="231">
        <f>REG!M15</f>
        <v>3120</v>
      </c>
      <c r="M14" s="234">
        <f>REG!N15</f>
        <v>14128</v>
      </c>
      <c r="N14" s="226"/>
    </row>
    <row r="15" spans="1:14" ht="25.15" customHeight="1" x14ac:dyDescent="0.2">
      <c r="A15" s="227" t="str">
        <f>PRESIDENC!B7</f>
        <v>JOSE SANTIAGO CORONADO VALENCIA</v>
      </c>
      <c r="B15" s="228" t="str">
        <f>PRESIDENC!C7</f>
        <v>PRESIDENCIA MPAL.</v>
      </c>
      <c r="C15" s="229" t="str">
        <f>PRESIDENC!D7</f>
        <v>PRESIDENTE MPAL.</v>
      </c>
      <c r="D15" s="230">
        <f>PRESIDENC!E7</f>
        <v>16</v>
      </c>
      <c r="E15" s="231">
        <f>PRESIDENC!F7</f>
        <v>1680</v>
      </c>
      <c r="F15" s="231">
        <f>PRESIDENC!G7</f>
        <v>26880</v>
      </c>
      <c r="G15" s="232">
        <f>PRESIDENC!H7</f>
        <v>383</v>
      </c>
      <c r="H15" s="231">
        <f>PRESIDENC!I7</f>
        <v>6128</v>
      </c>
      <c r="I15" s="233">
        <f>PRESIDENC!J7</f>
        <v>0</v>
      </c>
      <c r="J15" s="231">
        <f>PRESIDENC!K7</f>
        <v>0</v>
      </c>
      <c r="K15" s="231">
        <f>PRESIDENC!L7</f>
        <v>0</v>
      </c>
      <c r="L15" s="231">
        <f>PRESIDENC!M7</f>
        <v>6300</v>
      </c>
      <c r="M15" s="234">
        <f>PRESIDENC!N7</f>
        <v>27052</v>
      </c>
      <c r="N15" s="226"/>
    </row>
    <row r="16" spans="1:14" ht="25.15" customHeight="1" x14ac:dyDescent="0.2">
      <c r="A16" s="227" t="str">
        <f>PRESIDENC!B8</f>
        <v>FRANCISCO DIAZ GONZALEZ</v>
      </c>
      <c r="B16" s="228" t="str">
        <f>PRESIDENC!C8</f>
        <v>PRESIDENCIA MPAL.</v>
      </c>
      <c r="C16" s="229" t="str">
        <f>PRESIDENC!D8</f>
        <v>AUXILIAR ADMVO.</v>
      </c>
      <c r="D16" s="230">
        <f>PRESIDENC!E8</f>
        <v>16</v>
      </c>
      <c r="E16" s="231">
        <f>PRESIDENC!F8</f>
        <v>206</v>
      </c>
      <c r="F16" s="231">
        <f>PRESIDENC!G8</f>
        <v>3296</v>
      </c>
      <c r="G16" s="231">
        <f>PRESIDENC!H8</f>
        <v>6</v>
      </c>
      <c r="H16" s="231">
        <f>PRESIDENC!I8</f>
        <v>96</v>
      </c>
      <c r="I16" s="231">
        <f>PRESIDENC!J8</f>
        <v>0</v>
      </c>
      <c r="J16" s="231">
        <f>PRESIDENC!K8</f>
        <v>0</v>
      </c>
      <c r="K16" s="231">
        <f>PRESIDENC!L8</f>
        <v>0</v>
      </c>
      <c r="L16" s="231">
        <f>PRESIDENC!M8</f>
        <v>723</v>
      </c>
      <c r="M16" s="234">
        <f>PRESIDENC!N8</f>
        <v>3923</v>
      </c>
      <c r="N16" s="226"/>
    </row>
    <row r="17" spans="1:14" ht="25.15" customHeight="1" x14ac:dyDescent="0.2">
      <c r="A17" s="227" t="str">
        <f>PRESIDENC!B9</f>
        <v>GPE XIMENA CONTRERAS VALENCIA</v>
      </c>
      <c r="B17" s="228" t="str">
        <f>PRESIDENC!C9</f>
        <v>PRESIDENCIA MPAL.</v>
      </c>
      <c r="C17" s="229" t="str">
        <f>PRESIDENC!D9</f>
        <v>RECEPCIONISTA</v>
      </c>
      <c r="D17" s="230">
        <f>PRESIDENC!E9</f>
        <v>16</v>
      </c>
      <c r="E17" s="231">
        <f>PRESIDENC!F9</f>
        <v>188</v>
      </c>
      <c r="F17" s="231">
        <f>PRESIDENC!G9</f>
        <v>3008</v>
      </c>
      <c r="G17" s="231">
        <f>PRESIDENC!H9</f>
        <v>4</v>
      </c>
      <c r="H17" s="231">
        <f>PRESIDENC!I9</f>
        <v>64</v>
      </c>
      <c r="I17" s="231">
        <f>PRESIDENC!J9</f>
        <v>0</v>
      </c>
      <c r="J17" s="231">
        <f>PRESIDENC!K9</f>
        <v>0</v>
      </c>
      <c r="K17" s="231">
        <f>PRESIDENC!L9</f>
        <v>0</v>
      </c>
      <c r="L17" s="231">
        <f>PRESIDENC!M9</f>
        <v>705</v>
      </c>
      <c r="M17" s="234">
        <f>PRESIDENC!N9</f>
        <v>3649</v>
      </c>
      <c r="N17" s="226"/>
    </row>
    <row r="18" spans="1:14" ht="25.15" customHeight="1" x14ac:dyDescent="0.2">
      <c r="A18" s="227" t="str">
        <f>PRESIDENC!B10</f>
        <v>JUAN ANTONIO  GARCIA LOPEZ</v>
      </c>
      <c r="B18" s="228" t="str">
        <f>PRESIDENC!C10</f>
        <v>PRESIDENCIA MPAL.</v>
      </c>
      <c r="C18" s="229" t="str">
        <f>PRESIDENC!D10</f>
        <v>MENSAJERO</v>
      </c>
      <c r="D18" s="230">
        <f>PRESIDENC!E10</f>
        <v>16</v>
      </c>
      <c r="E18" s="231">
        <f>PRESIDENC!F10</f>
        <v>212</v>
      </c>
      <c r="F18" s="231">
        <f>PRESIDENC!G10</f>
        <v>3392</v>
      </c>
      <c r="G18" s="232">
        <f>PRESIDENC!H10</f>
        <v>8</v>
      </c>
      <c r="H18" s="231">
        <f>PRESIDENC!I10</f>
        <v>128</v>
      </c>
      <c r="I18" s="233">
        <f>PRESIDENC!J10</f>
        <v>0</v>
      </c>
      <c r="J18" s="231">
        <f>PRESIDENC!K10</f>
        <v>0</v>
      </c>
      <c r="K18" s="231">
        <f>PRESIDENC!L10</f>
        <v>163</v>
      </c>
      <c r="L18" s="231">
        <f>PRESIDENC!M10</f>
        <v>795</v>
      </c>
      <c r="M18" s="234">
        <f>PRESIDENC!N10</f>
        <v>3896</v>
      </c>
      <c r="N18" s="226"/>
    </row>
    <row r="19" spans="1:14" ht="25.15" customHeight="1" x14ac:dyDescent="0.2">
      <c r="A19" s="227" t="str">
        <f>PRESIDENC!B11</f>
        <v>MARIA DOLORES CARDENAS ORTEGA</v>
      </c>
      <c r="B19" s="228" t="str">
        <f>PRESIDENC!C11</f>
        <v>PRESIDENCIA MPAL.</v>
      </c>
      <c r="C19" s="229" t="str">
        <f>PRESIDENC!D11</f>
        <v>CONSERJE</v>
      </c>
      <c r="D19" s="230">
        <f>PRESIDENC!E11</f>
        <v>16</v>
      </c>
      <c r="E19" s="231">
        <f>PRESIDENC!F11</f>
        <v>168</v>
      </c>
      <c r="F19" s="231">
        <f>PRESIDENC!G11</f>
        <v>2688</v>
      </c>
      <c r="G19" s="232">
        <f>PRESIDENC!H11</f>
        <v>1</v>
      </c>
      <c r="H19" s="231">
        <f>PRESIDENC!I11</f>
        <v>16</v>
      </c>
      <c r="I19" s="233">
        <f>PRESIDENC!J11</f>
        <v>0</v>
      </c>
      <c r="J19" s="231">
        <f>PRESIDENC!K11</f>
        <v>0</v>
      </c>
      <c r="K19" s="231">
        <f>PRESIDENC!L11</f>
        <v>0</v>
      </c>
      <c r="L19" s="231">
        <f>PRESIDENC!M11</f>
        <v>315</v>
      </c>
      <c r="M19" s="234">
        <f>PRESIDENC!N11</f>
        <v>2987</v>
      </c>
      <c r="N19" s="226"/>
    </row>
    <row r="20" spans="1:14" ht="25.15" customHeight="1" x14ac:dyDescent="0.2">
      <c r="A20" s="227" t="str">
        <f>PRESIDENC!B12</f>
        <v>MARGARITA RUIZ PULIDO</v>
      </c>
      <c r="B20" s="228" t="str">
        <f>PRESIDENC!C12</f>
        <v>PRESIDENCIA MPAL.</v>
      </c>
      <c r="C20" s="229" t="str">
        <f>PRESIDENC!D12</f>
        <v>CONSERJE</v>
      </c>
      <c r="D20" s="230">
        <f>PRESIDENC!E12</f>
        <v>16</v>
      </c>
      <c r="E20" s="231">
        <f>PRESIDENC!F12</f>
        <v>168</v>
      </c>
      <c r="F20" s="231">
        <f>PRESIDENC!G12</f>
        <v>2688</v>
      </c>
      <c r="G20" s="232">
        <f>PRESIDENC!H12</f>
        <v>1</v>
      </c>
      <c r="H20" s="231">
        <f>PRESIDENC!I12</f>
        <v>16</v>
      </c>
      <c r="I20" s="233">
        <f>PRESIDENC!J12</f>
        <v>0</v>
      </c>
      <c r="J20" s="231">
        <f>PRESIDENC!K12</f>
        <v>0</v>
      </c>
      <c r="K20" s="231">
        <f>PRESIDENC!L12</f>
        <v>126</v>
      </c>
      <c r="L20" s="231">
        <f>PRESIDENC!M12</f>
        <v>630</v>
      </c>
      <c r="M20" s="234">
        <f>PRESIDENC!N12</f>
        <v>3176</v>
      </c>
      <c r="N20" s="226"/>
    </row>
    <row r="21" spans="1:14" ht="25.15" customHeight="1" x14ac:dyDescent="0.2">
      <c r="A21" s="227" t="str">
        <f>'SECRET Y SINDIC'!B7</f>
        <v>MA. DEL CARMEN CEJA ESQUIVEZ</v>
      </c>
      <c r="B21" s="228" t="str">
        <f>'SECRET Y SINDIC'!C7</f>
        <v>SEC. Y SINDICATURA</v>
      </c>
      <c r="C21" s="229" t="str">
        <f>'SECRET Y SINDIC'!D7</f>
        <v>SINDICO</v>
      </c>
      <c r="D21" s="230">
        <f>'SECRET Y SINDIC'!E7</f>
        <v>16</v>
      </c>
      <c r="E21" s="231">
        <f>'SECRET Y SINDIC'!F7</f>
        <v>905</v>
      </c>
      <c r="F21" s="231">
        <f>'SECRET Y SINDIC'!G7</f>
        <v>14480</v>
      </c>
      <c r="G21" s="232">
        <f>'SECRET Y SINDIC'!H7</f>
        <v>161</v>
      </c>
      <c r="H21" s="231">
        <f>'SECRET Y SINDIC'!I7</f>
        <v>2576</v>
      </c>
      <c r="I21" s="233">
        <f>'SECRET Y SINDIC'!J7</f>
        <v>0</v>
      </c>
      <c r="J21" s="231">
        <f>'SECRET Y SINDIC'!K7</f>
        <v>0</v>
      </c>
      <c r="K21" s="231">
        <f>'SECRET Y SINDIC'!L7</f>
        <v>0</v>
      </c>
      <c r="L21" s="231">
        <f>'SECRET Y SINDIC'!M7</f>
        <v>3390</v>
      </c>
      <c r="M21" s="234">
        <f>'SECRET Y SINDIC'!N7</f>
        <v>15294</v>
      </c>
      <c r="N21" s="226"/>
    </row>
    <row r="22" spans="1:14" ht="25.15" customHeight="1" x14ac:dyDescent="0.2">
      <c r="A22" s="227" t="str">
        <f>'SECRET Y SINDIC'!B8</f>
        <v>JANETTE GPE. TRUJILLO GALLEGOS</v>
      </c>
      <c r="B22" s="228" t="str">
        <f>'SECRET Y SINDIC'!C8</f>
        <v>SEC. Y SINDICATURA</v>
      </c>
      <c r="C22" s="229" t="str">
        <f>'SECRET Y SINDIC'!D8</f>
        <v>SECRETARIA</v>
      </c>
      <c r="D22" s="230">
        <f>'SECRET Y SINDIC'!E8</f>
        <v>16</v>
      </c>
      <c r="E22" s="231">
        <f>'SECRET Y SINDIC'!F8</f>
        <v>188</v>
      </c>
      <c r="F22" s="231">
        <f>'SECRET Y SINDIC'!G8</f>
        <v>3008</v>
      </c>
      <c r="G22" s="232">
        <f>'SECRET Y SINDIC'!H8</f>
        <v>4</v>
      </c>
      <c r="H22" s="231">
        <f>'SECRET Y SINDIC'!I8</f>
        <v>64</v>
      </c>
      <c r="I22" s="233">
        <f>'SECRET Y SINDIC'!J8</f>
        <v>0</v>
      </c>
      <c r="J22" s="231">
        <f>'SECRET Y SINDIC'!K8</f>
        <v>0</v>
      </c>
      <c r="K22" s="231">
        <f>'SECRET Y SINDIC'!L8</f>
        <v>0</v>
      </c>
      <c r="L22" s="231">
        <f>'SECRET Y SINDIC'!M8</f>
        <v>705</v>
      </c>
      <c r="M22" s="234">
        <f>'SECRET Y SINDIC'!N8</f>
        <v>3649</v>
      </c>
      <c r="N22" s="226"/>
    </row>
    <row r="23" spans="1:14" ht="25.15" customHeight="1" x14ac:dyDescent="0.2">
      <c r="A23" s="227" t="str">
        <f>'SECRET Y SINDIC'!B9</f>
        <v>RAMON TRUJILLO FLORES</v>
      </c>
      <c r="B23" s="228" t="str">
        <f>'SECRET Y SINDIC'!C9</f>
        <v>SEC. Y SINDICATURA</v>
      </c>
      <c r="C23" s="229" t="str">
        <f>'SECRET Y SINDIC'!D9</f>
        <v>SECRETARIO GENERAL</v>
      </c>
      <c r="D23" s="230">
        <f>'SECRET Y SINDIC'!E9</f>
        <v>16</v>
      </c>
      <c r="E23" s="231">
        <f>'SECRET Y SINDIC'!F9</f>
        <v>550</v>
      </c>
      <c r="F23" s="231">
        <f>'SECRET Y SINDIC'!G9</f>
        <v>8800</v>
      </c>
      <c r="G23" s="231">
        <f>'SECRET Y SINDIC'!H9</f>
        <v>83</v>
      </c>
      <c r="H23" s="231">
        <f>'SECRET Y SINDIC'!I9</f>
        <v>1328</v>
      </c>
      <c r="I23" s="231">
        <f>'SECRET Y SINDIC'!J9</f>
        <v>0</v>
      </c>
      <c r="J23" s="231">
        <f>'SECRET Y SINDIC'!K9</f>
        <v>0</v>
      </c>
      <c r="K23" s="231">
        <f>'SECRET Y SINDIC'!L9</f>
        <v>0</v>
      </c>
      <c r="L23" s="231">
        <f>'SECRET Y SINDIC'!M9</f>
        <v>2062</v>
      </c>
      <c r="M23" s="234">
        <f>'SECRET Y SINDIC'!N9</f>
        <v>9534</v>
      </c>
      <c r="N23" s="226"/>
    </row>
    <row r="24" spans="1:14" ht="25.15" customHeight="1" x14ac:dyDescent="0.2">
      <c r="A24" s="227" t="str">
        <f>'SECRET Y SINDIC'!B10</f>
        <v>GLIDIOLA MATA VALDOVINOS</v>
      </c>
      <c r="B24" s="228" t="str">
        <f>'SECRET Y SINDIC'!C10</f>
        <v>SEC. Y SINDICATURA</v>
      </c>
      <c r="C24" s="229" t="str">
        <f>'SECRET Y SINDIC'!D10</f>
        <v>SECRETARIA</v>
      </c>
      <c r="D24" s="230">
        <f>'SECRET Y SINDIC'!E10</f>
        <v>16</v>
      </c>
      <c r="E24" s="231">
        <f>'SECRET Y SINDIC'!F10</f>
        <v>286</v>
      </c>
      <c r="F24" s="231">
        <f>'SECRET Y SINDIC'!G10</f>
        <v>4576</v>
      </c>
      <c r="G24" s="232">
        <f>'SECRET Y SINDIC'!H10</f>
        <v>26</v>
      </c>
      <c r="H24" s="231">
        <f>'SECRET Y SINDIC'!I10</f>
        <v>416</v>
      </c>
      <c r="I24" s="233">
        <f>'SECRET Y SINDIC'!J10</f>
        <v>0</v>
      </c>
      <c r="J24" s="231">
        <f>'SECRET Y SINDIC'!K10</f>
        <v>0</v>
      </c>
      <c r="K24" s="231">
        <f>'SECRET Y SINDIC'!L10</f>
        <v>290</v>
      </c>
      <c r="L24" s="231">
        <f>'SECRET Y SINDIC'!M10</f>
        <v>1072</v>
      </c>
      <c r="M24" s="234">
        <f>'SECRET Y SINDIC'!N10</f>
        <v>4942</v>
      </c>
      <c r="N24" s="226"/>
    </row>
    <row r="25" spans="1:14" ht="25.15" customHeight="1" x14ac:dyDescent="0.2">
      <c r="A25" s="227" t="str">
        <f>'SECRET Y SINDIC'!B11</f>
        <v>ZACARIAS GALVAN DOMINGUEZ</v>
      </c>
      <c r="B25" s="228" t="str">
        <f>'SECRET Y SINDIC'!C11</f>
        <v>SEC. Y SINDICATURA</v>
      </c>
      <c r="C25" s="229" t="str">
        <f>'SECRET Y SINDIC'!D11</f>
        <v>GESTOR MUNICIPAL</v>
      </c>
      <c r="D25" s="230">
        <f>'SECRET Y SINDIC'!E11</f>
        <v>16</v>
      </c>
      <c r="E25" s="231">
        <f>'SECRET Y SINDIC'!F11</f>
        <v>258</v>
      </c>
      <c r="F25" s="231">
        <f>'SECRET Y SINDIC'!G11</f>
        <v>4128</v>
      </c>
      <c r="G25" s="232">
        <f>'SECRET Y SINDIC'!H11</f>
        <v>22</v>
      </c>
      <c r="H25" s="231">
        <f>'SECRET Y SINDIC'!I11</f>
        <v>352</v>
      </c>
      <c r="I25" s="233">
        <f>'SECRET Y SINDIC'!J11</f>
        <v>0</v>
      </c>
      <c r="J25" s="231">
        <f>'SECRET Y SINDIC'!K11</f>
        <v>0</v>
      </c>
      <c r="K25" s="231">
        <f>'SECRET Y SINDIC'!L11</f>
        <v>0</v>
      </c>
      <c r="L25" s="231">
        <f>'SECRET Y SINDIC'!M11</f>
        <v>967</v>
      </c>
      <c r="M25" s="234">
        <f>'SECRET Y SINDIC'!N11</f>
        <v>4743</v>
      </c>
      <c r="N25" s="226"/>
    </row>
    <row r="26" spans="1:14" ht="25.15" customHeight="1" x14ac:dyDescent="0.2">
      <c r="A26" s="227" t="str">
        <f>'OFIC MAY Y DES SOC'!B7</f>
        <v>JOSE ENRIQUE GONZALEZ CEJA</v>
      </c>
      <c r="B26" s="228" t="str">
        <f>'OFIC MAY Y DES SOC'!C7</f>
        <v>OFICIALIA MAYOR</v>
      </c>
      <c r="C26" s="229" t="str">
        <f>'OFIC MAY Y DES SOC'!D7</f>
        <v>OFICIAL MAYOR</v>
      </c>
      <c r="D26" s="230">
        <f>'OFIC MAY Y DES SOC'!E7</f>
        <v>16</v>
      </c>
      <c r="E26" s="231">
        <f>'OFIC MAY Y DES SOC'!F7</f>
        <v>550</v>
      </c>
      <c r="F26" s="231">
        <f>'OFIC MAY Y DES SOC'!G7</f>
        <v>8800</v>
      </c>
      <c r="G26" s="231">
        <f>'OFIC MAY Y DES SOC'!H7</f>
        <v>83</v>
      </c>
      <c r="H26" s="231">
        <f>'OFIC MAY Y DES SOC'!I7</f>
        <v>1328</v>
      </c>
      <c r="I26" s="231">
        <f>'OFIC MAY Y DES SOC'!J7</f>
        <v>0</v>
      </c>
      <c r="J26" s="231">
        <f>'OFIC MAY Y DES SOC'!K7</f>
        <v>0</v>
      </c>
      <c r="K26" s="231">
        <f>'OFIC MAY Y DES SOC'!L7</f>
        <v>0</v>
      </c>
      <c r="L26" s="231">
        <f>'OFIC MAY Y DES SOC'!M7</f>
        <v>2062</v>
      </c>
      <c r="M26" s="234">
        <f>'OFIC MAY Y DES SOC'!N7</f>
        <v>9534</v>
      </c>
      <c r="N26" s="226"/>
    </row>
    <row r="27" spans="1:14" ht="25.15" customHeight="1" x14ac:dyDescent="0.2">
      <c r="A27" s="227" t="str">
        <f>'OFIC MAY Y DES SOC'!B8</f>
        <v>ANA CAROLINA RIOS CERVANTES</v>
      </c>
      <c r="B27" s="228" t="str">
        <f>'OFIC MAY Y DES SOC'!C8</f>
        <v>OFICIALIA MAYOR</v>
      </c>
      <c r="C27" s="229" t="str">
        <f>'OFIC MAY Y DES SOC'!D8</f>
        <v>SECRETARIA</v>
      </c>
      <c r="D27" s="230">
        <f>'OFIC MAY Y DES SOC'!E8</f>
        <v>16</v>
      </c>
      <c r="E27" s="231">
        <f>'OFIC MAY Y DES SOC'!F8</f>
        <v>256</v>
      </c>
      <c r="F27" s="231">
        <f>'OFIC MAY Y DES SOC'!G8</f>
        <v>4096</v>
      </c>
      <c r="G27" s="231">
        <f>'OFIC MAY Y DES SOC'!H8</f>
        <v>22</v>
      </c>
      <c r="H27" s="231">
        <f>'OFIC MAY Y DES SOC'!I8</f>
        <v>352</v>
      </c>
      <c r="I27" s="231">
        <f>'OFIC MAY Y DES SOC'!J8</f>
        <v>0</v>
      </c>
      <c r="J27" s="231">
        <f>'OFIC MAY Y DES SOC'!K8</f>
        <v>0</v>
      </c>
      <c r="K27" s="231">
        <f>'OFIC MAY Y DES SOC'!L8</f>
        <v>0</v>
      </c>
      <c r="L27" s="231">
        <f>'OFIC MAY Y DES SOC'!M8</f>
        <v>960</v>
      </c>
      <c r="M27" s="234">
        <f>'OFIC MAY Y DES SOC'!N8</f>
        <v>4704</v>
      </c>
      <c r="N27" s="226"/>
    </row>
    <row r="28" spans="1:14" ht="25.15" customHeight="1" x14ac:dyDescent="0.2">
      <c r="A28" s="227" t="str">
        <f>'OFIC MAY Y DES SOC'!B9</f>
        <v>LIVIER IMELDA LUPIAN MARTINEZ</v>
      </c>
      <c r="B28" s="228" t="str">
        <f>'OFIC MAY Y DES SOC'!C9</f>
        <v>OFICIALIA MAYOR</v>
      </c>
      <c r="C28" s="229" t="str">
        <f>'OFIC MAY Y DES SOC'!D9</f>
        <v>SECRETARIA</v>
      </c>
      <c r="D28" s="230">
        <f>'OFIC MAY Y DES SOC'!E9</f>
        <v>16</v>
      </c>
      <c r="E28" s="231">
        <f>'OFIC MAY Y DES SOC'!F9</f>
        <v>188</v>
      </c>
      <c r="F28" s="231">
        <f>'OFIC MAY Y DES SOC'!G9</f>
        <v>3008</v>
      </c>
      <c r="G28" s="232">
        <f>'OFIC MAY Y DES SOC'!H9</f>
        <v>4</v>
      </c>
      <c r="H28" s="231">
        <f>'OFIC MAY Y DES SOC'!I9</f>
        <v>64</v>
      </c>
      <c r="I28" s="233">
        <f>'OFIC MAY Y DES SOC'!J9</f>
        <v>0</v>
      </c>
      <c r="J28" s="231">
        <f>'OFIC MAY Y DES SOC'!K9</f>
        <v>0</v>
      </c>
      <c r="K28" s="231">
        <f>'OFIC MAY Y DES SOC'!L9</f>
        <v>142</v>
      </c>
      <c r="L28" s="231">
        <f>'OFIC MAY Y DES SOC'!M9</f>
        <v>705</v>
      </c>
      <c r="M28" s="234">
        <f>'OFIC MAY Y DES SOC'!N9</f>
        <v>3507</v>
      </c>
      <c r="N28" s="226"/>
    </row>
    <row r="29" spans="1:14" ht="25.15" customHeight="1" x14ac:dyDescent="0.2">
      <c r="A29" s="227" t="str">
        <f>'OFIC MAY Y DES SOC'!B10</f>
        <v>MAYRA YESENIA TEJEDA GALVEZ</v>
      </c>
      <c r="B29" s="228" t="str">
        <f>'OFIC MAY Y DES SOC'!C10</f>
        <v>ATENCION CIUDADANA</v>
      </c>
      <c r="C29" s="229" t="str">
        <f>'OFIC MAY Y DES SOC'!D10</f>
        <v>SECRETARIA</v>
      </c>
      <c r="D29" s="230">
        <f>'OFIC MAY Y DES SOC'!E10</f>
        <v>16</v>
      </c>
      <c r="E29" s="231">
        <f>'OFIC MAY Y DES SOC'!F10</f>
        <v>168</v>
      </c>
      <c r="F29" s="231">
        <f>'OFIC MAY Y DES SOC'!G10</f>
        <v>2515</v>
      </c>
      <c r="G29" s="231">
        <f>'OFIC MAY Y DES SOC'!H10</f>
        <v>1</v>
      </c>
      <c r="H29" s="231">
        <f>'OFIC MAY Y DES SOC'!I10</f>
        <v>16</v>
      </c>
      <c r="I29" s="231">
        <f>'OFIC MAY Y DES SOC'!J10</f>
        <v>0</v>
      </c>
      <c r="J29" s="231">
        <f>'OFIC MAY Y DES SOC'!K10</f>
        <v>0</v>
      </c>
      <c r="K29" s="231">
        <f>'OFIC MAY Y DES SOC'!L10</f>
        <v>0</v>
      </c>
      <c r="L29" s="231">
        <f>'OFIC MAY Y DES SOC'!M10</f>
        <v>580</v>
      </c>
      <c r="M29" s="234">
        <f>'OFIC MAY Y DES SOC'!N10</f>
        <v>3079</v>
      </c>
      <c r="N29" s="226"/>
    </row>
    <row r="30" spans="1:14" ht="25.15" customHeight="1" x14ac:dyDescent="0.2">
      <c r="A30" s="227" t="str">
        <f>'OFIC MAY Y DES SOC'!B11</f>
        <v>MARIA TERESA PADILLA SALDAÑA</v>
      </c>
      <c r="B30" s="228" t="str">
        <f>'OFIC MAY Y DES SOC'!C11</f>
        <v>DES. SOCIAL</v>
      </c>
      <c r="C30" s="229" t="str">
        <f>'OFIC MAY Y DES SOC'!D11</f>
        <v>SECRETARIA</v>
      </c>
      <c r="D30" s="230">
        <f>'OFIC MAY Y DES SOC'!E11</f>
        <v>16</v>
      </c>
      <c r="E30" s="231">
        <f>'OFIC MAY Y DES SOC'!F11</f>
        <v>226</v>
      </c>
      <c r="F30" s="231">
        <f>'OFIC MAY Y DES SOC'!G11</f>
        <v>3616</v>
      </c>
      <c r="G30" s="232">
        <f>'OFIC MAY Y DES SOC'!H11</f>
        <v>9</v>
      </c>
      <c r="H30" s="231">
        <f>'OFIC MAY Y DES SOC'!I11</f>
        <v>144</v>
      </c>
      <c r="I30" s="233">
        <f>'OFIC MAY Y DES SOC'!J11</f>
        <v>0</v>
      </c>
      <c r="J30" s="231">
        <f>'OFIC MAY Y DES SOC'!K11</f>
        <v>0</v>
      </c>
      <c r="K30" s="231">
        <f>'OFIC MAY Y DES SOC'!L11</f>
        <v>165</v>
      </c>
      <c r="L30" s="231">
        <f>'OFIC MAY Y DES SOC'!M11</f>
        <v>848</v>
      </c>
      <c r="M30" s="234">
        <f>'OFIC MAY Y DES SOC'!N11</f>
        <v>4155</v>
      </c>
      <c r="N30" s="226"/>
    </row>
    <row r="31" spans="1:14" ht="25.15" customHeight="1" x14ac:dyDescent="0.2">
      <c r="A31" s="227" t="str">
        <f>'OFIC MAY Y DES SOC'!B12</f>
        <v>ROSARIO RAMIREZ DIAZ</v>
      </c>
      <c r="B31" s="228" t="str">
        <f>'OFIC MAY Y DES SOC'!C12</f>
        <v>DES. SOCIAL</v>
      </c>
      <c r="C31" s="229" t="str">
        <f>'OFIC MAY Y DES SOC'!D12</f>
        <v>SECRETARIA</v>
      </c>
      <c r="D31" s="230">
        <f>'OFIC MAY Y DES SOC'!E12</f>
        <v>16</v>
      </c>
      <c r="E31" s="231">
        <f>'OFIC MAY Y DES SOC'!F12</f>
        <v>188</v>
      </c>
      <c r="F31" s="231">
        <f>'OFIC MAY Y DES SOC'!G12</f>
        <v>3008</v>
      </c>
      <c r="G31" s="231">
        <f>'OFIC MAY Y DES SOC'!H12</f>
        <v>4</v>
      </c>
      <c r="H31" s="231">
        <f>'OFIC MAY Y DES SOC'!I12</f>
        <v>64</v>
      </c>
      <c r="I31" s="231">
        <f>'OFIC MAY Y DES SOC'!J12</f>
        <v>0</v>
      </c>
      <c r="J31" s="231">
        <f>'OFIC MAY Y DES SOC'!K12</f>
        <v>0</v>
      </c>
      <c r="K31" s="231">
        <f>'OFIC MAY Y DES SOC'!L12</f>
        <v>0</v>
      </c>
      <c r="L31" s="231">
        <f>'OFIC MAY Y DES SOC'!M12</f>
        <v>705</v>
      </c>
      <c r="M31" s="234">
        <f>'OFIC MAY Y DES SOC'!N12</f>
        <v>3649</v>
      </c>
      <c r="N31" s="226"/>
    </row>
    <row r="32" spans="1:14" ht="25.15" customHeight="1" x14ac:dyDescent="0.2">
      <c r="A32" s="227" t="str">
        <f>'OFIC MAY Y DES SOC'!B13</f>
        <v>SALVADOR CARDENAS GARCIA</v>
      </c>
      <c r="B32" s="228" t="str">
        <f>'OFIC MAY Y DES SOC'!C13</f>
        <v>DES. SOCIAL</v>
      </c>
      <c r="C32" s="229" t="str">
        <f>'OFIC MAY Y DES SOC'!D13</f>
        <v>AUXILIAR ADMINISTRATIVO</v>
      </c>
      <c r="D32" s="230">
        <f>'OFIC MAY Y DES SOC'!E13</f>
        <v>16</v>
      </c>
      <c r="E32" s="231">
        <f>'OFIC MAY Y DES SOC'!F13</f>
        <v>114</v>
      </c>
      <c r="F32" s="231">
        <f>'OFIC MAY Y DES SOC'!G13</f>
        <v>1824</v>
      </c>
      <c r="G32" s="231">
        <f>'OFIC MAY Y DES SOC'!H13</f>
        <v>0</v>
      </c>
      <c r="H32" s="231">
        <f>'OFIC MAY Y DES SOC'!I13</f>
        <v>0</v>
      </c>
      <c r="I32" s="231">
        <f>'OFIC MAY Y DES SOC'!J13</f>
        <v>7</v>
      </c>
      <c r="J32" s="231">
        <f>'OFIC MAY Y DES SOC'!K13</f>
        <v>112</v>
      </c>
      <c r="K32" s="231">
        <f>'OFIC MAY Y DES SOC'!L13</f>
        <v>0</v>
      </c>
      <c r="L32" s="231">
        <f>'OFIC MAY Y DES SOC'!M13</f>
        <v>428</v>
      </c>
      <c r="M32" s="234">
        <f>'OFIC MAY Y DES SOC'!N13</f>
        <v>2364</v>
      </c>
      <c r="N32" s="226"/>
    </row>
    <row r="33" spans="1:14" ht="25.15" customHeight="1" x14ac:dyDescent="0.2">
      <c r="A33" s="227" t="str">
        <f>'REG CIV Y PROM ECON'!B7</f>
        <v>ROBERTO GRACIAN CABRERA</v>
      </c>
      <c r="B33" s="228" t="str">
        <f>'REG CIV Y PROM ECON'!C7</f>
        <v>REGISTRO CIVIL</v>
      </c>
      <c r="C33" s="229" t="str">
        <f>'REG CIV Y PROM ECON'!D7</f>
        <v>OFICIAL DEL REGISTO CIVIL</v>
      </c>
      <c r="D33" s="230">
        <f>'REG CIV Y PROM ECON'!E7</f>
        <v>16</v>
      </c>
      <c r="E33" s="231">
        <f>'REG CIV Y PROM ECON'!F7</f>
        <v>380</v>
      </c>
      <c r="F33" s="231">
        <f>'REG CIV Y PROM ECON'!G7</f>
        <v>6080</v>
      </c>
      <c r="G33" s="231">
        <f>'REG CIV Y PROM ECON'!H7</f>
        <v>46</v>
      </c>
      <c r="H33" s="231">
        <f>'REG CIV Y PROM ECON'!I7</f>
        <v>736</v>
      </c>
      <c r="I33" s="231">
        <f>'REG CIV Y PROM ECON'!J7</f>
        <v>0</v>
      </c>
      <c r="J33" s="231">
        <f>'REG CIV Y PROM ECON'!K7</f>
        <v>0</v>
      </c>
      <c r="K33" s="231">
        <f>'REG CIV Y PROM ECON'!L7</f>
        <v>0</v>
      </c>
      <c r="L33" s="231">
        <f>'REG CIV Y PROM ECON'!M7</f>
        <v>1425</v>
      </c>
      <c r="M33" s="234">
        <f>'REG CIV Y PROM ECON'!N7</f>
        <v>6769</v>
      </c>
      <c r="N33" s="226"/>
    </row>
    <row r="34" spans="1:14" ht="25.15" customHeight="1" x14ac:dyDescent="0.2">
      <c r="A34" s="227" t="str">
        <f>'REG CIV Y PROM ECON'!B8</f>
        <v>MARIA ISABEL Martínez HERNANDEZ</v>
      </c>
      <c r="B34" s="228" t="str">
        <f>'REG CIV Y PROM ECON'!C8</f>
        <v>REGISTRO CIVIL</v>
      </c>
      <c r="C34" s="229" t="str">
        <f>'REG CIV Y PROM ECON'!D8</f>
        <v>SECRETARIA</v>
      </c>
      <c r="D34" s="230">
        <f>'REG CIV Y PROM ECON'!E8</f>
        <v>16</v>
      </c>
      <c r="E34" s="231">
        <f>'REG CIV Y PROM ECON'!F8</f>
        <v>188</v>
      </c>
      <c r="F34" s="231">
        <f>'REG CIV Y PROM ECON'!G8</f>
        <v>3008</v>
      </c>
      <c r="G34" s="231">
        <f>'REG CIV Y PROM ECON'!H8</f>
        <v>4</v>
      </c>
      <c r="H34" s="231">
        <f>'REG CIV Y PROM ECON'!I8</f>
        <v>64</v>
      </c>
      <c r="I34" s="231">
        <f>'REG CIV Y PROM ECON'!J8</f>
        <v>0</v>
      </c>
      <c r="J34" s="231">
        <f>'REG CIV Y PROM ECON'!K8</f>
        <v>0</v>
      </c>
      <c r="K34" s="231">
        <f>'REG CIV Y PROM ECON'!L8</f>
        <v>142</v>
      </c>
      <c r="L34" s="231">
        <f>'REG CIV Y PROM ECON'!M8</f>
        <v>705</v>
      </c>
      <c r="M34" s="234">
        <f>'REG CIV Y PROM ECON'!N8</f>
        <v>3507</v>
      </c>
      <c r="N34" s="226"/>
    </row>
    <row r="35" spans="1:14" ht="25.15" customHeight="1" x14ac:dyDescent="0.2">
      <c r="A35" s="227" t="str">
        <f>'REG CIV Y PROM ECON'!B9</f>
        <v>MARIA REYNA VILLA VARGAS</v>
      </c>
      <c r="B35" s="228" t="str">
        <f>'REG CIV Y PROM ECON'!C9</f>
        <v>REGISTRO CIVIL</v>
      </c>
      <c r="C35" s="229" t="str">
        <f>'REG CIV Y PROM ECON'!D9</f>
        <v>SECRETARIA</v>
      </c>
      <c r="D35" s="230">
        <f>'REG CIV Y PROM ECON'!E9</f>
        <v>16</v>
      </c>
      <c r="E35" s="231">
        <f>'REG CIV Y PROM ECON'!F9</f>
        <v>188</v>
      </c>
      <c r="F35" s="231">
        <f>'REG CIV Y PROM ECON'!G9</f>
        <v>3008</v>
      </c>
      <c r="G35" s="231">
        <f>'REG CIV Y PROM ECON'!H9</f>
        <v>4</v>
      </c>
      <c r="H35" s="231">
        <f>'REG CIV Y PROM ECON'!I9</f>
        <v>64</v>
      </c>
      <c r="I35" s="231">
        <f>'REG CIV Y PROM ECON'!J9</f>
        <v>0</v>
      </c>
      <c r="J35" s="231">
        <f>'REG CIV Y PROM ECON'!K9</f>
        <v>0</v>
      </c>
      <c r="K35" s="231">
        <f>'REG CIV Y PROM ECON'!L9</f>
        <v>142</v>
      </c>
      <c r="L35" s="231">
        <f>'REG CIV Y PROM ECON'!M9</f>
        <v>705</v>
      </c>
      <c r="M35" s="234">
        <f>'REG CIV Y PROM ECON'!N9</f>
        <v>3507</v>
      </c>
      <c r="N35" s="226"/>
    </row>
    <row r="36" spans="1:14" ht="25.15" customHeight="1" x14ac:dyDescent="0.2">
      <c r="A36" s="227" t="str">
        <f>'REG CIV Y PROM ECON'!B10</f>
        <v>ESPERANZA ELIZABETH PEREZ MARTINEZ</v>
      </c>
      <c r="B36" s="228" t="str">
        <f>'REG CIV Y PROM ECON'!C10</f>
        <v>REGISTRO CIVIL</v>
      </c>
      <c r="C36" s="229" t="str">
        <f>'REG CIV Y PROM ECON'!D10</f>
        <v>SECRETARIA</v>
      </c>
      <c r="D36" s="230">
        <f>'REG CIV Y PROM ECON'!E10</f>
        <v>16</v>
      </c>
      <c r="E36" s="231">
        <f>'REG CIV Y PROM ECON'!F10</f>
        <v>188</v>
      </c>
      <c r="F36" s="231">
        <f>'REG CIV Y PROM ECON'!G10</f>
        <v>3008</v>
      </c>
      <c r="G36" s="231">
        <f>'REG CIV Y PROM ECON'!H10</f>
        <v>4</v>
      </c>
      <c r="H36" s="231">
        <f>'REG CIV Y PROM ECON'!I10</f>
        <v>64</v>
      </c>
      <c r="I36" s="231">
        <f>'REG CIV Y PROM ECON'!J10</f>
        <v>0</v>
      </c>
      <c r="J36" s="231">
        <f>'REG CIV Y PROM ECON'!K10</f>
        <v>0</v>
      </c>
      <c r="K36" s="231">
        <f>'REG CIV Y PROM ECON'!L10</f>
        <v>0</v>
      </c>
      <c r="L36" s="231">
        <f>'REG CIV Y PROM ECON'!M10</f>
        <v>705</v>
      </c>
      <c r="M36" s="234">
        <f>'REG CIV Y PROM ECON'!N10</f>
        <v>3649</v>
      </c>
      <c r="N36" s="226"/>
    </row>
    <row r="37" spans="1:14" ht="25.15" customHeight="1" x14ac:dyDescent="0.2">
      <c r="A37" s="227" t="str">
        <f>'REG CIV Y PROM ECON'!B11</f>
        <v>VALENTE SOTELO CHAVARRIA</v>
      </c>
      <c r="B37" s="228" t="str">
        <f>'REG CIV Y PROM ECON'!C11</f>
        <v>PROM. ECONOMICA</v>
      </c>
      <c r="C37" s="229" t="str">
        <f>'REG CIV Y PROM ECON'!D11</f>
        <v>ENCARGADO DEPTO.</v>
      </c>
      <c r="D37" s="230">
        <f>'REG CIV Y PROM ECON'!E11</f>
        <v>16</v>
      </c>
      <c r="E37" s="231">
        <f>'REG CIV Y PROM ECON'!F11</f>
        <v>297</v>
      </c>
      <c r="F37" s="231">
        <f>'REG CIV Y PROM ECON'!G11</f>
        <v>4752</v>
      </c>
      <c r="G37" s="231">
        <f>'REG CIV Y PROM ECON'!H11</f>
        <v>30</v>
      </c>
      <c r="H37" s="231">
        <f>'REG CIV Y PROM ECON'!I11</f>
        <v>480</v>
      </c>
      <c r="I37" s="231">
        <f>'REG CIV Y PROM ECON'!J11</f>
        <v>0</v>
      </c>
      <c r="J37" s="231">
        <f>'REG CIV Y PROM ECON'!K11</f>
        <v>0</v>
      </c>
      <c r="K37" s="231">
        <f>'REG CIV Y PROM ECON'!L11</f>
        <v>0</v>
      </c>
      <c r="L37" s="231">
        <f>'REG CIV Y PROM ECON'!M11</f>
        <v>1114</v>
      </c>
      <c r="M37" s="234">
        <f>'REG CIV Y PROM ECON'!N11</f>
        <v>5386</v>
      </c>
      <c r="N37" s="226"/>
    </row>
    <row r="38" spans="1:14" ht="25.15" customHeight="1" x14ac:dyDescent="0.2">
      <c r="A38" s="227" t="str">
        <f>'REG CIV Y PROM ECON'!B12</f>
        <v>ALMA ERIKA DE LA TORRE MARTINEZ</v>
      </c>
      <c r="B38" s="228" t="str">
        <f>'REG CIV Y PROM ECON'!C12</f>
        <v>PROM. ECONOMICA</v>
      </c>
      <c r="C38" s="229" t="str">
        <f>'REG CIV Y PROM ECON'!D12</f>
        <v>SECRETARIA</v>
      </c>
      <c r="D38" s="230">
        <f>'REG CIV Y PROM ECON'!E12</f>
        <v>16</v>
      </c>
      <c r="E38" s="231">
        <f>'REG CIV Y PROM ECON'!F12</f>
        <v>256</v>
      </c>
      <c r="F38" s="231">
        <f>'REG CIV Y PROM ECON'!G12</f>
        <v>4096</v>
      </c>
      <c r="G38" s="231">
        <f>'REG CIV Y PROM ECON'!H12</f>
        <v>22</v>
      </c>
      <c r="H38" s="231">
        <f>'REG CIV Y PROM ECON'!I12</f>
        <v>352</v>
      </c>
      <c r="I38" s="231">
        <f>'REG CIV Y PROM ECON'!J12</f>
        <v>0</v>
      </c>
      <c r="J38" s="231">
        <f>'REG CIV Y PROM ECON'!K12</f>
        <v>0</v>
      </c>
      <c r="K38" s="231">
        <f>'REG CIV Y PROM ECON'!L12</f>
        <v>160</v>
      </c>
      <c r="L38" s="231">
        <f>'REG CIV Y PROM ECON'!M12</f>
        <v>960</v>
      </c>
      <c r="M38" s="234">
        <f>'REG CIV Y PROM ECON'!N12</f>
        <v>4544</v>
      </c>
      <c r="N38" s="226"/>
    </row>
    <row r="39" spans="1:14" ht="25.15" customHeight="1" x14ac:dyDescent="0.2">
      <c r="A39" s="227" t="str">
        <f>'DES AGROP, ECOLOG'!B7</f>
        <v>JORGE ALBERTO MENDEZ OCAMPO</v>
      </c>
      <c r="B39" s="229" t="str">
        <f>'DES AGROP, ECOLOG'!C7</f>
        <v>DESARROLLO AGROPECUARIO</v>
      </c>
      <c r="C39" s="229" t="str">
        <f>'DES AGROP, ECOLOG'!D7</f>
        <v>ENCARGADA DEPTO.</v>
      </c>
      <c r="D39" s="230">
        <f>'DES AGROP, ECOLOG'!E7</f>
        <v>16</v>
      </c>
      <c r="E39" s="231">
        <f>'DES AGROP, ECOLOG'!F7</f>
        <v>297</v>
      </c>
      <c r="F39" s="231">
        <f>'DES AGROP, ECOLOG'!G7</f>
        <v>4752</v>
      </c>
      <c r="G39" s="231">
        <f>'DES AGROP, ECOLOG'!H7</f>
        <v>30</v>
      </c>
      <c r="H39" s="231">
        <f>'DES AGROP, ECOLOG'!I7</f>
        <v>480</v>
      </c>
      <c r="I39" s="231">
        <f>'DES AGROP, ECOLOG'!J7</f>
        <v>0</v>
      </c>
      <c r="J39" s="231">
        <f>'DES AGROP, ECOLOG'!K7</f>
        <v>0</v>
      </c>
      <c r="K39" s="231">
        <f>'DES AGROP, ECOLOG'!L7</f>
        <v>0</v>
      </c>
      <c r="L39" s="231">
        <f>'DES AGROP, ECOLOG'!M7</f>
        <v>1114</v>
      </c>
      <c r="M39" s="234">
        <f>'DES AGROP, ECOLOG'!N7</f>
        <v>5386</v>
      </c>
      <c r="N39" s="226"/>
    </row>
    <row r="40" spans="1:14" ht="25.15" customHeight="1" x14ac:dyDescent="0.2">
      <c r="A40" s="227" t="str">
        <f>'DES AGROP, ECOLOG'!B8</f>
        <v>NANCY GARCIA DIAZ</v>
      </c>
      <c r="B40" s="228" t="str">
        <f>'DES AGROP, ECOLOG'!C8</f>
        <v>ECOLOGIA</v>
      </c>
      <c r="C40" s="229" t="str">
        <f>'DES AGROP, ECOLOG'!D8</f>
        <v>ENCARGADA DEPTO.</v>
      </c>
      <c r="D40" s="230">
        <f>'DES AGROP, ECOLOG'!E8</f>
        <v>16</v>
      </c>
      <c r="E40" s="231">
        <f>'DES AGROP, ECOLOG'!F8</f>
        <v>206</v>
      </c>
      <c r="F40" s="231">
        <f>'DES AGROP, ECOLOG'!G8</f>
        <v>3296</v>
      </c>
      <c r="G40" s="231">
        <f>'DES AGROP, ECOLOG'!H8</f>
        <v>6</v>
      </c>
      <c r="H40" s="231">
        <f>'DES AGROP, ECOLOG'!I8</f>
        <v>96</v>
      </c>
      <c r="I40" s="231">
        <f>'DES AGROP, ECOLOG'!J8</f>
        <v>0</v>
      </c>
      <c r="J40" s="231">
        <f>'DES AGROP, ECOLOG'!K8</f>
        <v>0</v>
      </c>
      <c r="K40" s="231">
        <f>'DES AGROP, ECOLOG'!L8</f>
        <v>0</v>
      </c>
      <c r="L40" s="231">
        <f>'DES AGROP, ECOLOG'!M8</f>
        <v>773</v>
      </c>
      <c r="M40" s="234">
        <f>'DES AGROP, ECOLOG'!N8</f>
        <v>3973</v>
      </c>
      <c r="N40" s="226"/>
    </row>
    <row r="41" spans="1:14" ht="25.15" customHeight="1" x14ac:dyDescent="0.2">
      <c r="A41" s="227" t="str">
        <f>'DES AGROP, ECOLOG'!B9</f>
        <v>NANCY GUADALUPE FONSECA TORRES</v>
      </c>
      <c r="B41" s="228" t="str">
        <f>'DES AGROP, ECOLOG'!C9</f>
        <v>TRANSPARENCIA</v>
      </c>
      <c r="C41" s="229" t="str">
        <f>'DES AGROP, ECOLOG'!D9</f>
        <v>SECRETARIA</v>
      </c>
      <c r="D41" s="230">
        <f>'DES AGROP, ECOLOG'!E9</f>
        <v>16</v>
      </c>
      <c r="E41" s="231">
        <f>'DES AGROP, ECOLOG'!F9</f>
        <v>188</v>
      </c>
      <c r="F41" s="231">
        <f>'DES AGROP, ECOLOG'!G9</f>
        <v>3008</v>
      </c>
      <c r="G41" s="231">
        <f>'DES AGROP, ECOLOG'!H9</f>
        <v>4</v>
      </c>
      <c r="H41" s="231">
        <f>'DES AGROP, ECOLOG'!I9</f>
        <v>64</v>
      </c>
      <c r="I41" s="231">
        <f>'DES AGROP, ECOLOG'!J9</f>
        <v>0</v>
      </c>
      <c r="J41" s="231">
        <f>'DES AGROP, ECOLOG'!K9</f>
        <v>0</v>
      </c>
      <c r="K41" s="231">
        <f>'DES AGROP, ECOLOG'!L9</f>
        <v>0</v>
      </c>
      <c r="L41" s="231">
        <f>'DES AGROP, ECOLOG'!M9</f>
        <v>705</v>
      </c>
      <c r="M41" s="234">
        <f>'DES AGROP, ECOLOG'!N9</f>
        <v>3649</v>
      </c>
      <c r="N41" s="226"/>
    </row>
    <row r="42" spans="1:14" ht="25.15" customHeight="1" x14ac:dyDescent="0.2">
      <c r="A42" s="227" t="str">
        <f>'DES AGROP, ECOLOG'!B10</f>
        <v>MISSAEL A. FLORES ZARAGOZA</v>
      </c>
      <c r="B42" s="228" t="str">
        <f>'DES AGROP, ECOLOG'!C10</f>
        <v>COMUNICACIÓN SOCIAL</v>
      </c>
      <c r="C42" s="229" t="str">
        <f>'DES AGROP, ECOLOG'!D10</f>
        <v>DISEÑADOR GRAFICO</v>
      </c>
      <c r="D42" s="230">
        <f>'DES AGROP, ECOLOG'!E10</f>
        <v>16</v>
      </c>
      <c r="E42" s="231">
        <f>'DES AGROP, ECOLOG'!F10</f>
        <v>168</v>
      </c>
      <c r="F42" s="231">
        <f>'DES AGROP, ECOLOG'!G10</f>
        <v>2688</v>
      </c>
      <c r="G42" s="231">
        <f>'DES AGROP, ECOLOG'!H10</f>
        <v>1</v>
      </c>
      <c r="H42" s="231">
        <f>'DES AGROP, ECOLOG'!I10</f>
        <v>16</v>
      </c>
      <c r="I42" s="231">
        <f>'DES AGROP, ECOLOG'!J10</f>
        <v>0</v>
      </c>
      <c r="J42" s="231">
        <f>'DES AGROP, ECOLOG'!K10</f>
        <v>0</v>
      </c>
      <c r="K42" s="231">
        <f>'DES AGROP, ECOLOG'!L10</f>
        <v>0</v>
      </c>
      <c r="L42" s="231">
        <f>'DES AGROP, ECOLOG'!M10</f>
        <v>630</v>
      </c>
      <c r="M42" s="234">
        <f>'DES AGROP, ECOLOG'!N10</f>
        <v>3302</v>
      </c>
      <c r="N42" s="226"/>
    </row>
    <row r="43" spans="1:14" ht="25.15" customHeight="1" x14ac:dyDescent="0.2">
      <c r="A43" s="227" t="str">
        <f>'DES AGROP, ECOLOG'!B11</f>
        <v>DENISSE YOHALY HERNANDEZ MEZA</v>
      </c>
      <c r="B43" s="228" t="str">
        <f>'DES AGROP, ECOLOG'!C11</f>
        <v>INSTITUTO DE LA JUVENTUD</v>
      </c>
      <c r="C43" s="229" t="str">
        <f>'DES AGROP, ECOLOG'!D11</f>
        <v>ENCARGADA DEPTO.</v>
      </c>
      <c r="D43" s="230">
        <f>'DES AGROP, ECOLOG'!E11</f>
        <v>16</v>
      </c>
      <c r="E43" s="231">
        <f>'DES AGROP, ECOLOG'!F11</f>
        <v>256</v>
      </c>
      <c r="F43" s="231">
        <f>'DES AGROP, ECOLOG'!G11</f>
        <v>4096</v>
      </c>
      <c r="G43" s="231">
        <f>'DES AGROP, ECOLOG'!H11</f>
        <v>22</v>
      </c>
      <c r="H43" s="231">
        <f>'DES AGROP, ECOLOG'!I11</f>
        <v>352</v>
      </c>
      <c r="I43" s="231">
        <f>'DES AGROP, ECOLOG'!J11</f>
        <v>0</v>
      </c>
      <c r="J43" s="231">
        <f>'DES AGROP, ECOLOG'!K11</f>
        <v>0</v>
      </c>
      <c r="K43" s="231">
        <f>'DES AGROP, ECOLOG'!L11</f>
        <v>0</v>
      </c>
      <c r="L43" s="231">
        <f>'DES AGROP, ECOLOG'!M11</f>
        <v>960</v>
      </c>
      <c r="M43" s="234">
        <f>'DES AGROP, ECOLOG'!N11</f>
        <v>4704</v>
      </c>
      <c r="N43" s="226"/>
    </row>
    <row r="44" spans="1:14" ht="25.15" customHeight="1" x14ac:dyDescent="0.2">
      <c r="A44" s="227" t="str">
        <f>'DES AGROP, ECOLOG'!B12</f>
        <v>SAYURI CAMARENA IBARRA</v>
      </c>
      <c r="B44" s="228" t="str">
        <f>'DES AGROP, ECOLOG'!C12</f>
        <v>CE MUJER</v>
      </c>
      <c r="C44" s="229" t="str">
        <f>'DES AGROP, ECOLOG'!D12</f>
        <v>SECRETARIA</v>
      </c>
      <c r="D44" s="230">
        <f>'DES AGROP, ECOLOG'!E12</f>
        <v>16</v>
      </c>
      <c r="E44" s="231">
        <f>'DES AGROP, ECOLOG'!F12</f>
        <v>256</v>
      </c>
      <c r="F44" s="231">
        <f>'DES AGROP, ECOLOG'!G12</f>
        <v>4096</v>
      </c>
      <c r="G44" s="231">
        <f>'DES AGROP, ECOLOG'!H12</f>
        <v>22</v>
      </c>
      <c r="H44" s="231">
        <f>'DES AGROP, ECOLOG'!I12</f>
        <v>352</v>
      </c>
      <c r="I44" s="231">
        <f>'DES AGROP, ECOLOG'!J12</f>
        <v>0</v>
      </c>
      <c r="J44" s="231">
        <f>'DES AGROP, ECOLOG'!K12</f>
        <v>0</v>
      </c>
      <c r="K44" s="231">
        <f>'DES AGROP, ECOLOG'!L12</f>
        <v>0</v>
      </c>
      <c r="L44" s="231">
        <f>'DES AGROP, ECOLOG'!M12</f>
        <v>960</v>
      </c>
      <c r="M44" s="234">
        <f>'DES AGROP, ECOLOG'!N12</f>
        <v>4704</v>
      </c>
      <c r="N44" s="226"/>
    </row>
    <row r="45" spans="1:14" ht="25.15" customHeight="1" x14ac:dyDescent="0.2">
      <c r="A45" s="227" t="str">
        <f>'CASA CULT'!B7</f>
        <v>NAHIELI AGUILAR FERRER</v>
      </c>
      <c r="B45" s="228" t="str">
        <f>'CASA CULT'!C7</f>
        <v>CULTURA Y TURISMO</v>
      </c>
      <c r="C45" s="229" t="str">
        <f>'CASA CULT'!D7</f>
        <v>DIRECTORA CULTURA</v>
      </c>
      <c r="D45" s="230">
        <f>'CASA CULT'!E7</f>
        <v>16</v>
      </c>
      <c r="E45" s="231">
        <f>'CASA CULT'!F7</f>
        <v>389</v>
      </c>
      <c r="F45" s="231">
        <f>'CASA CULT'!G7</f>
        <v>6224</v>
      </c>
      <c r="G45" s="231">
        <f>'CASA CULT'!H7</f>
        <v>47</v>
      </c>
      <c r="H45" s="231">
        <f>'CASA CULT'!I7</f>
        <v>752</v>
      </c>
      <c r="I45" s="231">
        <f>'CASA CULT'!J7</f>
        <v>0</v>
      </c>
      <c r="J45" s="231">
        <f>'CASA CULT'!K7</f>
        <v>0</v>
      </c>
      <c r="K45" s="231">
        <f>'CASA CULT'!L7</f>
        <v>0</v>
      </c>
      <c r="L45" s="231">
        <f>'CASA CULT'!M7</f>
        <v>1459</v>
      </c>
      <c r="M45" s="234">
        <f>'CASA CULT'!N7</f>
        <v>6931</v>
      </c>
      <c r="N45" s="226"/>
    </row>
    <row r="46" spans="1:14" ht="25.15" customHeight="1" x14ac:dyDescent="0.2">
      <c r="A46" s="227" t="str">
        <f>'CASA CULT'!B8</f>
        <v>JOSE LUIS RODRIGUEZ NAVARRO</v>
      </c>
      <c r="B46" s="228" t="str">
        <f>'CASA CULT'!C8</f>
        <v>CULTURA Y TURISMO</v>
      </c>
      <c r="C46" s="229" t="str">
        <f>'CASA CULT'!D8</f>
        <v>DIRECTOR TURISMO</v>
      </c>
      <c r="D46" s="230">
        <f>'CASA CULT'!E8</f>
        <v>16</v>
      </c>
      <c r="E46" s="231">
        <f>'CASA CULT'!F8</f>
        <v>256</v>
      </c>
      <c r="F46" s="231">
        <f>'CASA CULT'!G8</f>
        <v>4096</v>
      </c>
      <c r="G46" s="231">
        <f>'CASA CULT'!H8</f>
        <v>22</v>
      </c>
      <c r="H46" s="231">
        <f>'CASA CULT'!I8</f>
        <v>352</v>
      </c>
      <c r="I46" s="231">
        <f>'CASA CULT'!J8</f>
        <v>0</v>
      </c>
      <c r="J46" s="231">
        <f>'CASA CULT'!K8</f>
        <v>0</v>
      </c>
      <c r="K46" s="231">
        <f>'CASA CULT'!L8</f>
        <v>0</v>
      </c>
      <c r="L46" s="231">
        <f>'CASA CULT'!M8</f>
        <v>960</v>
      </c>
      <c r="M46" s="234">
        <f>'CASA CULT'!N8</f>
        <v>4704</v>
      </c>
      <c r="N46" s="226"/>
    </row>
    <row r="47" spans="1:14" ht="25.15" customHeight="1" x14ac:dyDescent="0.2">
      <c r="A47" s="227" t="str">
        <f>'CASA CULT'!B9</f>
        <v>ALEJANDRO ALCARAZ REYNOSA</v>
      </c>
      <c r="B47" s="228" t="str">
        <f>'CASA CULT'!C9</f>
        <v>CULTURA Y TURISMO</v>
      </c>
      <c r="C47" s="229" t="str">
        <f>'CASA CULT'!D9</f>
        <v>SUB. DIRECTOR</v>
      </c>
      <c r="D47" s="230">
        <f>'CASA CULT'!E9</f>
        <v>16</v>
      </c>
      <c r="E47" s="231">
        <f>'CASA CULT'!F9</f>
        <v>226</v>
      </c>
      <c r="F47" s="231">
        <f>'CASA CULT'!G9</f>
        <v>3616</v>
      </c>
      <c r="G47" s="231">
        <f>'CASA CULT'!H9</f>
        <v>9</v>
      </c>
      <c r="H47" s="231">
        <f>'CASA CULT'!I9</f>
        <v>144</v>
      </c>
      <c r="I47" s="231">
        <f>'CASA CULT'!J9</f>
        <v>0</v>
      </c>
      <c r="J47" s="231">
        <f>'CASA CULT'!K9</f>
        <v>0</v>
      </c>
      <c r="K47" s="231">
        <f>'CASA CULT'!L9</f>
        <v>0</v>
      </c>
      <c r="L47" s="231">
        <f>'CASA CULT'!M9</f>
        <v>848</v>
      </c>
      <c r="M47" s="234">
        <f>'CASA CULT'!N9</f>
        <v>4320</v>
      </c>
      <c r="N47" s="226"/>
    </row>
    <row r="48" spans="1:14" ht="25.15" customHeight="1" x14ac:dyDescent="0.2">
      <c r="A48" s="227" t="str">
        <f>'CASA CULT'!B10</f>
        <v>JUAN MANUEL CERVANTES LUPIAN</v>
      </c>
      <c r="B48" s="228" t="str">
        <f>'CASA CULT'!C10</f>
        <v>CULTURA Y TURISMO</v>
      </c>
      <c r="C48" s="229" t="str">
        <f>'CASA CULT'!D10</f>
        <v>AUXILIAR</v>
      </c>
      <c r="D48" s="230">
        <f>'CASA CULT'!E10</f>
        <v>16</v>
      </c>
      <c r="E48" s="231">
        <f>'CASA CULT'!F10</f>
        <v>275</v>
      </c>
      <c r="F48" s="231">
        <f>'CASA CULT'!G10</f>
        <v>4400</v>
      </c>
      <c r="G48" s="231">
        <f>'CASA CULT'!H10</f>
        <v>25</v>
      </c>
      <c r="H48" s="231">
        <f>'CASA CULT'!I10</f>
        <v>400</v>
      </c>
      <c r="I48" s="231">
        <f>'CASA CULT'!J10</f>
        <v>0</v>
      </c>
      <c r="J48" s="231">
        <f>'CASA CULT'!K10</f>
        <v>0</v>
      </c>
      <c r="K48" s="231">
        <f>'CASA CULT'!L10</f>
        <v>0</v>
      </c>
      <c r="L48" s="231">
        <f>'CASA CULT'!M10</f>
        <v>1031</v>
      </c>
      <c r="M48" s="234">
        <f>'CASA CULT'!N10</f>
        <v>5031</v>
      </c>
      <c r="N48" s="226"/>
    </row>
    <row r="49" spans="1:14" ht="25.15" customHeight="1" x14ac:dyDescent="0.2">
      <c r="A49" s="227" t="str">
        <f>'CASA CULT'!B11</f>
        <v>ANA MARIA MORENO CORONA</v>
      </c>
      <c r="B49" s="228" t="str">
        <f>'CASA CULT'!C11</f>
        <v>CULTURA Y TURISMO</v>
      </c>
      <c r="C49" s="229" t="str">
        <f>'CASA CULT'!D11</f>
        <v>INTENDENTE</v>
      </c>
      <c r="D49" s="230">
        <f>'CASA CULT'!E11</f>
        <v>16</v>
      </c>
      <c r="E49" s="231">
        <f>'CASA CULT'!F11</f>
        <v>141</v>
      </c>
      <c r="F49" s="231">
        <f>'CASA CULT'!G11</f>
        <v>2256</v>
      </c>
      <c r="G49" s="231">
        <f>'CASA CULT'!H11</f>
        <v>0</v>
      </c>
      <c r="H49" s="231">
        <f>'CASA CULT'!I11</f>
        <v>0</v>
      </c>
      <c r="I49" s="231">
        <f>'CASA CULT'!J11</f>
        <v>4</v>
      </c>
      <c r="J49" s="231">
        <f>'CASA CULT'!K11</f>
        <v>64</v>
      </c>
      <c r="K49" s="231">
        <f>'CASA CULT'!L11</f>
        <v>105</v>
      </c>
      <c r="L49" s="231">
        <f>'CASA CULT'!M11</f>
        <v>529</v>
      </c>
      <c r="M49" s="234">
        <f>'CASA CULT'!N11</f>
        <v>2744</v>
      </c>
      <c r="N49" s="226"/>
    </row>
    <row r="50" spans="1:14" ht="25.15" customHeight="1" x14ac:dyDescent="0.2">
      <c r="A50" s="227" t="str">
        <f>'CASA CULT'!B12</f>
        <v>ROBERTO VALDOVINOS MADRIZ</v>
      </c>
      <c r="B50" s="228" t="str">
        <f>'CASA CULT'!C12</f>
        <v>CULTURA Y TURISMO</v>
      </c>
      <c r="C50" s="229" t="str">
        <f>'CASA CULT'!D12</f>
        <v>VELADOR</v>
      </c>
      <c r="D50" s="230">
        <f>'CASA CULT'!E12</f>
        <v>16</v>
      </c>
      <c r="E50" s="231">
        <f>'CASA CULT'!F12</f>
        <v>206</v>
      </c>
      <c r="F50" s="231">
        <f>'CASA CULT'!G12</f>
        <v>3296</v>
      </c>
      <c r="G50" s="231">
        <f>'CASA CULT'!H12</f>
        <v>6</v>
      </c>
      <c r="H50" s="231">
        <f>'CASA CULT'!I12</f>
        <v>96</v>
      </c>
      <c r="I50" s="231">
        <f>'CASA CULT'!J12</f>
        <v>0</v>
      </c>
      <c r="J50" s="231">
        <f>'CASA CULT'!K12</f>
        <v>0</v>
      </c>
      <c r="K50" s="231">
        <f>'CASA CULT'!L12</f>
        <v>126</v>
      </c>
      <c r="L50" s="231">
        <f>'CASA CULT'!M12</f>
        <v>773</v>
      </c>
      <c r="M50" s="234">
        <f>'CASA CULT'!N12</f>
        <v>3847</v>
      </c>
      <c r="N50" s="226"/>
    </row>
    <row r="51" spans="1:14" ht="25.15" customHeight="1" x14ac:dyDescent="0.2">
      <c r="A51" s="227" t="str">
        <f>'CASA CULT'!B13</f>
        <v>RAMON PICHARDO CORONA</v>
      </c>
      <c r="B51" s="228" t="str">
        <f>'CASA CULT'!C13</f>
        <v>CULTURA Y TURISMO</v>
      </c>
      <c r="C51" s="229" t="str">
        <f>'CASA CULT'!D13</f>
        <v>VELADOR</v>
      </c>
      <c r="D51" s="230">
        <f>'CASA CULT'!E13</f>
        <v>16</v>
      </c>
      <c r="E51" s="231">
        <f>'CASA CULT'!F13</f>
        <v>206</v>
      </c>
      <c r="F51" s="231">
        <f>'CASA CULT'!G13</f>
        <v>3296</v>
      </c>
      <c r="G51" s="231">
        <f>'CASA CULT'!H13</f>
        <v>6</v>
      </c>
      <c r="H51" s="231">
        <f>'CASA CULT'!I13</f>
        <v>96</v>
      </c>
      <c r="I51" s="231">
        <f>'CASA CULT'!J13</f>
        <v>0</v>
      </c>
      <c r="J51" s="231">
        <f>'CASA CULT'!K13</f>
        <v>0</v>
      </c>
      <c r="K51" s="231">
        <f>'CASA CULT'!L13</f>
        <v>126</v>
      </c>
      <c r="L51" s="231">
        <f>'CASA CULT'!M13</f>
        <v>773</v>
      </c>
      <c r="M51" s="234">
        <f>'CASA CULT'!N13</f>
        <v>3847</v>
      </c>
      <c r="N51" s="226"/>
    </row>
    <row r="52" spans="1:14" ht="25.15" customHeight="1" x14ac:dyDescent="0.2">
      <c r="A52" s="227" t="str">
        <f>DELEG!B8</f>
        <v>ELIODORA BAUTISTA MORFIN</v>
      </c>
      <c r="B52" s="228" t="str">
        <f>DELEG!C8</f>
        <v>DELEGACION MPAL.</v>
      </c>
      <c r="C52" s="229" t="str">
        <f>DELEG!D8</f>
        <v>DELEGADA DEL VOLANTIN</v>
      </c>
      <c r="D52" s="230">
        <f>DELEG!E8</f>
        <v>16</v>
      </c>
      <c r="E52" s="231">
        <f>DELEG!F8</f>
        <v>194</v>
      </c>
      <c r="F52" s="231">
        <f>DELEG!G8</f>
        <v>3104</v>
      </c>
      <c r="G52" s="231">
        <f>DELEG!H8</f>
        <v>5</v>
      </c>
      <c r="H52" s="231">
        <f>DELEG!I8</f>
        <v>80</v>
      </c>
      <c r="I52" s="231">
        <f>DELEG!J8</f>
        <v>0</v>
      </c>
      <c r="J52" s="231">
        <f>DELEG!K8</f>
        <v>0</v>
      </c>
      <c r="K52" s="231">
        <f>DELEG!L8</f>
        <v>0</v>
      </c>
      <c r="L52" s="231">
        <f>DELEG!M8</f>
        <v>300</v>
      </c>
      <c r="M52" s="234">
        <f>DELEG!N8</f>
        <v>3324</v>
      </c>
      <c r="N52" s="226"/>
    </row>
    <row r="53" spans="1:14" ht="25.15" customHeight="1" x14ac:dyDescent="0.2">
      <c r="A53" s="227" t="str">
        <f>DELEG!B9</f>
        <v>ROBERTO CHAVARRIA GARCIA</v>
      </c>
      <c r="B53" s="228" t="str">
        <f>DELEG!C9</f>
        <v>DELEGACION MPAL.</v>
      </c>
      <c r="C53" s="229" t="str">
        <f>DELEG!D9</f>
        <v>DELEGADO DEL EJIDO MOD.</v>
      </c>
      <c r="D53" s="230">
        <f>DELEG!E9</f>
        <v>16</v>
      </c>
      <c r="E53" s="231">
        <f>DELEG!F9</f>
        <v>194</v>
      </c>
      <c r="F53" s="231">
        <f>DELEG!G9</f>
        <v>3104</v>
      </c>
      <c r="G53" s="231">
        <f>DELEG!H9</f>
        <v>5</v>
      </c>
      <c r="H53" s="231">
        <f>DELEG!I9</f>
        <v>80</v>
      </c>
      <c r="I53" s="231">
        <f>DELEG!J9</f>
        <v>0</v>
      </c>
      <c r="J53" s="231">
        <f>DELEG!K9</f>
        <v>0</v>
      </c>
      <c r="K53" s="231">
        <f>DELEG!L9</f>
        <v>0</v>
      </c>
      <c r="L53" s="231">
        <f>DELEG!M9</f>
        <v>300</v>
      </c>
      <c r="M53" s="234">
        <f>DELEG!N9</f>
        <v>3324</v>
      </c>
      <c r="N53" s="226"/>
    </row>
    <row r="54" spans="1:14" ht="25.15" customHeight="1" x14ac:dyDescent="0.2">
      <c r="A54" s="227" t="str">
        <f>DELEG!B10</f>
        <v>SERGIO BUENROSTRO GARCIA</v>
      </c>
      <c r="B54" s="228" t="str">
        <f>DELEG!C10</f>
        <v>DELEGACION MPAL.</v>
      </c>
      <c r="C54" s="229" t="str">
        <f>DELEG!D10</f>
        <v>AGENTE MUNICIPAL MISMALOYA</v>
      </c>
      <c r="D54" s="230">
        <f>DELEG!E10</f>
        <v>16</v>
      </c>
      <c r="E54" s="231">
        <f>DELEG!F10</f>
        <v>57</v>
      </c>
      <c r="F54" s="231">
        <f>DELEG!G10</f>
        <v>912</v>
      </c>
      <c r="G54" s="231">
        <f>DELEG!H10</f>
        <v>0</v>
      </c>
      <c r="H54" s="231">
        <f>DELEG!I10</f>
        <v>0</v>
      </c>
      <c r="I54" s="231">
        <f>DELEG!J10</f>
        <v>10</v>
      </c>
      <c r="J54" s="231">
        <f>DELEG!K10</f>
        <v>160</v>
      </c>
      <c r="K54" s="231">
        <f>DELEG!L10</f>
        <v>0</v>
      </c>
      <c r="L54" s="231">
        <f>DELEG!M10</f>
        <v>100</v>
      </c>
      <c r="M54" s="234">
        <f>DELEG!N10</f>
        <v>1172</v>
      </c>
      <c r="N54" s="226"/>
    </row>
    <row r="55" spans="1:14" ht="25.15" customHeight="1" x14ac:dyDescent="0.2">
      <c r="A55" s="227" t="str">
        <f>DELEG!B11</f>
        <v>DALILA CASTILLO DIAZ</v>
      </c>
      <c r="B55" s="235" t="str">
        <f>DELEG!C11</f>
        <v>DELEGACION MPAL.</v>
      </c>
      <c r="C55" s="236" t="str">
        <f>DELEG!D11</f>
        <v>SECRETARIA DEL VOLANTIN</v>
      </c>
      <c r="D55" s="237">
        <f>DELEG!E11</f>
        <v>16</v>
      </c>
      <c r="E55" s="238">
        <f>DELEG!F11</f>
        <v>188</v>
      </c>
      <c r="F55" s="238">
        <f>DELEG!G11</f>
        <v>3008</v>
      </c>
      <c r="G55" s="232">
        <f>DELEG!H11</f>
        <v>4</v>
      </c>
      <c r="H55" s="231">
        <f>DELEG!I11</f>
        <v>64</v>
      </c>
      <c r="I55" s="239">
        <f>DELEG!J11</f>
        <v>0</v>
      </c>
      <c r="J55" s="238">
        <f>DELEG!K11</f>
        <v>0</v>
      </c>
      <c r="K55" s="238">
        <f>DELEG!L11</f>
        <v>142</v>
      </c>
      <c r="L55" s="238">
        <f>DELEG!M11</f>
        <v>705</v>
      </c>
      <c r="M55" s="234">
        <f>DELEG!N11</f>
        <v>3507</v>
      </c>
      <c r="N55" s="226"/>
    </row>
    <row r="56" spans="1:14" ht="25.15" customHeight="1" x14ac:dyDescent="0.2">
      <c r="A56" s="227" t="str">
        <f>DELEG!B12</f>
        <v>NANCY A. GODINEZ GUTIERREZ</v>
      </c>
      <c r="B56" s="235" t="str">
        <f>DELEG!C12</f>
        <v>DELEGACION MPAL.</v>
      </c>
      <c r="C56" s="236" t="str">
        <f>DELEG!D12</f>
        <v>SECRETARIA DEL EJIDO MOD.</v>
      </c>
      <c r="D56" s="237">
        <f>DELEG!E12</f>
        <v>16</v>
      </c>
      <c r="E56" s="238">
        <f>DELEG!F12</f>
        <v>188</v>
      </c>
      <c r="F56" s="238">
        <f>DELEG!G12</f>
        <v>3008</v>
      </c>
      <c r="G56" s="232">
        <f>DELEG!H12</f>
        <v>4</v>
      </c>
      <c r="H56" s="231">
        <f>DELEG!I12</f>
        <v>64</v>
      </c>
      <c r="I56" s="239">
        <f>DELEG!J12</f>
        <v>0</v>
      </c>
      <c r="J56" s="238">
        <f>DELEG!K12</f>
        <v>0</v>
      </c>
      <c r="K56" s="238">
        <f>DELEG!L12</f>
        <v>142</v>
      </c>
      <c r="L56" s="238">
        <f>DELEG!M12</f>
        <v>705</v>
      </c>
      <c r="M56" s="234">
        <f>DELEG!N12</f>
        <v>3507</v>
      </c>
      <c r="N56" s="226"/>
    </row>
    <row r="57" spans="1:14" ht="25.15" customHeight="1" x14ac:dyDescent="0.2">
      <c r="A57" s="227" t="str">
        <f>DELEG!B13</f>
        <v>MONICA ALCARAZ REYNOSO</v>
      </c>
      <c r="B57" s="235" t="str">
        <f>DELEG!C13</f>
        <v>DELEGACION MPAL.</v>
      </c>
      <c r="C57" s="236" t="str">
        <f>DELEG!D13</f>
        <v>INTENDENTE EJIDO MODELO</v>
      </c>
      <c r="D57" s="237">
        <f>DELEG!E13</f>
        <v>16</v>
      </c>
      <c r="E57" s="238">
        <f>DELEG!F13</f>
        <v>86</v>
      </c>
      <c r="F57" s="238">
        <f>DELEG!G13</f>
        <v>1376</v>
      </c>
      <c r="G57" s="232">
        <f>DELEG!H13</f>
        <v>0</v>
      </c>
      <c r="H57" s="231">
        <f>DELEG!I13</f>
        <v>0</v>
      </c>
      <c r="I57" s="239">
        <f>DELEG!J13</f>
        <v>8</v>
      </c>
      <c r="J57" s="238">
        <f>DELEG!K13</f>
        <v>128</v>
      </c>
      <c r="K57" s="238">
        <f>DELEG!L13</f>
        <v>0</v>
      </c>
      <c r="L57" s="238">
        <f>DELEG!M13</f>
        <v>162</v>
      </c>
      <c r="M57" s="234">
        <f>DELEG!N13</f>
        <v>1666</v>
      </c>
      <c r="N57" s="226"/>
    </row>
    <row r="58" spans="1:14" ht="25.15" customHeight="1" x14ac:dyDescent="0.2">
      <c r="A58" s="227" t="str">
        <f>DELEG!B14</f>
        <v>JUANA  CERVANTES  ANGEL</v>
      </c>
      <c r="B58" s="235" t="str">
        <f>DELEG!C14</f>
        <v>DELEGACION MPAL.</v>
      </c>
      <c r="C58" s="236" t="str">
        <f>DELEG!D14</f>
        <v>BARRENDERO PLAZA PRINCIPAL EJIDO MODELO</v>
      </c>
      <c r="D58" s="237">
        <f>DELEG!E14</f>
        <v>16</v>
      </c>
      <c r="E58" s="238">
        <f>DELEG!F14</f>
        <v>72</v>
      </c>
      <c r="F58" s="238">
        <f>DELEG!G14</f>
        <v>1152</v>
      </c>
      <c r="G58" s="232">
        <f>DELEG!H14</f>
        <v>0</v>
      </c>
      <c r="H58" s="231">
        <f>DELEG!I14</f>
        <v>0</v>
      </c>
      <c r="I58" s="239">
        <f>DELEG!J14</f>
        <v>10</v>
      </c>
      <c r="J58" s="238">
        <f>DELEG!K14</f>
        <v>160</v>
      </c>
      <c r="K58" s="238">
        <f>DELEG!L14</f>
        <v>0</v>
      </c>
      <c r="L58" s="238">
        <f>DELEG!M14</f>
        <v>270</v>
      </c>
      <c r="M58" s="234">
        <f>DELEG!N14</f>
        <v>1582</v>
      </c>
      <c r="N58" s="226"/>
    </row>
    <row r="59" spans="1:14" ht="25.15" customHeight="1" x14ac:dyDescent="0.2">
      <c r="A59" s="227" t="str">
        <f>DELEGII!B8</f>
        <v>MIGUEL FONSECA TORRES</v>
      </c>
      <c r="B59" s="228" t="str">
        <f>DELEGII!C8</f>
        <v>DELEGACION MPAL.</v>
      </c>
      <c r="C59" s="229" t="str">
        <f>DELEGII!D8</f>
        <v>BARRENDERO EL VOLANTIN</v>
      </c>
      <c r="D59" s="230">
        <f>DELEGII!E8</f>
        <v>16</v>
      </c>
      <c r="E59" s="231">
        <f>DELEGII!F8</f>
        <v>50</v>
      </c>
      <c r="F59" s="231">
        <f>DELEGII!G8</f>
        <v>800</v>
      </c>
      <c r="G59" s="231">
        <f>DELEGII!H8</f>
        <v>0</v>
      </c>
      <c r="H59" s="231">
        <f>DELEGII!I8</f>
        <v>0</v>
      </c>
      <c r="I59" s="231">
        <f>DELEGII!J8</f>
        <v>11</v>
      </c>
      <c r="J59" s="231">
        <f>DELEGII!K8</f>
        <v>176</v>
      </c>
      <c r="K59" s="231">
        <f>DELEGII!L8</f>
        <v>0</v>
      </c>
      <c r="L59" s="231">
        <f>DELEGII!M8</f>
        <v>188</v>
      </c>
      <c r="M59" s="234">
        <f>DELEGII!N8</f>
        <v>1164</v>
      </c>
      <c r="N59" s="226"/>
    </row>
    <row r="60" spans="1:14" ht="25.15" customHeight="1" x14ac:dyDescent="0.2">
      <c r="A60" s="227" t="str">
        <f>DELEGII!B9</f>
        <v>MARIA GUADALUPE ZEPEDA CORONA</v>
      </c>
      <c r="B60" s="228" t="str">
        <f>DELEGII!C9</f>
        <v>DELEGACION MPAL.</v>
      </c>
      <c r="C60" s="229" t="str">
        <f>DELEGII!D9</f>
        <v>BARRENDERO EL VOLANTIN</v>
      </c>
      <c r="D60" s="230">
        <f>DELEGII!E9</f>
        <v>16</v>
      </c>
      <c r="E60" s="231">
        <f>DELEGII!F9</f>
        <v>50</v>
      </c>
      <c r="F60" s="231">
        <f>DELEGII!G9</f>
        <v>800</v>
      </c>
      <c r="G60" s="231">
        <f>DELEGII!H9</f>
        <v>0</v>
      </c>
      <c r="H60" s="231">
        <f>DELEGII!I9</f>
        <v>0</v>
      </c>
      <c r="I60" s="231">
        <f>DELEGII!J9</f>
        <v>11</v>
      </c>
      <c r="J60" s="231">
        <f>DELEGII!K9</f>
        <v>176</v>
      </c>
      <c r="K60" s="231">
        <f>DELEGII!L9</f>
        <v>44</v>
      </c>
      <c r="L60" s="231">
        <f>DELEGII!M9</f>
        <v>188</v>
      </c>
      <c r="M60" s="234">
        <f>DELEGII!N9</f>
        <v>1120</v>
      </c>
      <c r="N60" s="226"/>
    </row>
    <row r="61" spans="1:14" ht="25.15" customHeight="1" x14ac:dyDescent="0.2">
      <c r="A61" s="227" t="str">
        <f>DELEGII!B10</f>
        <v>FRANCISCO JAVIER Cárdenas TEJEDA</v>
      </c>
      <c r="B61" s="228" t="str">
        <f>DELEGII!C10</f>
        <v>DELEGACION MPAL.</v>
      </c>
      <c r="C61" s="229" t="str">
        <f>DELEGII!D10</f>
        <v>BARRENDERO MISMALOYA</v>
      </c>
      <c r="D61" s="230">
        <f>DELEGII!E10</f>
        <v>16</v>
      </c>
      <c r="E61" s="231">
        <f>DELEGII!F10</f>
        <v>50</v>
      </c>
      <c r="F61" s="231">
        <f>DELEGII!G10</f>
        <v>800</v>
      </c>
      <c r="G61" s="231">
        <f>DELEGII!H10</f>
        <v>0</v>
      </c>
      <c r="H61" s="231">
        <f>DELEGII!I10</f>
        <v>0</v>
      </c>
      <c r="I61" s="231">
        <f>DELEGII!J10</f>
        <v>11</v>
      </c>
      <c r="J61" s="231">
        <f>DELEGII!K10</f>
        <v>176</v>
      </c>
      <c r="K61" s="231">
        <f>DELEGII!L10</f>
        <v>78</v>
      </c>
      <c r="L61" s="231">
        <f>DELEGII!M10</f>
        <v>188</v>
      </c>
      <c r="M61" s="234">
        <f>DELEGII!N10</f>
        <v>1086</v>
      </c>
      <c r="N61" s="226"/>
    </row>
    <row r="62" spans="1:14" ht="25.15" customHeight="1" x14ac:dyDescent="0.2">
      <c r="A62" s="227" t="str">
        <f>DELEGII!B11</f>
        <v>IGNACIO MARTINEZ ACUÑA</v>
      </c>
      <c r="B62" s="228" t="str">
        <f>DELEGII!C11</f>
        <v>DELEGACION MPAL.</v>
      </c>
      <c r="C62" s="229" t="str">
        <f>DELEGII!D11</f>
        <v>BARRENDERO EL REFUGIO</v>
      </c>
      <c r="D62" s="230">
        <f>DELEGII!E11</f>
        <v>16</v>
      </c>
      <c r="E62" s="231">
        <f>DELEGII!F11</f>
        <v>50</v>
      </c>
      <c r="F62" s="231">
        <f>DELEGII!G11</f>
        <v>800</v>
      </c>
      <c r="G62" s="231">
        <f>DELEGII!H11</f>
        <v>0</v>
      </c>
      <c r="H62" s="231">
        <f>DELEGII!I11</f>
        <v>0</v>
      </c>
      <c r="I62" s="231">
        <f>DELEGII!J11</f>
        <v>11</v>
      </c>
      <c r="J62" s="231">
        <f>DELEGII!K11</f>
        <v>176</v>
      </c>
      <c r="K62" s="231">
        <f>DELEGII!L11</f>
        <v>0</v>
      </c>
      <c r="L62" s="231">
        <f>DELEGII!M11</f>
        <v>188</v>
      </c>
      <c r="M62" s="234">
        <f>DELEGII!N11</f>
        <v>1164</v>
      </c>
      <c r="N62" s="226"/>
    </row>
    <row r="63" spans="1:14" ht="25.15" customHeight="1" x14ac:dyDescent="0.2">
      <c r="A63" s="227" t="str">
        <f>DELEGII!B12</f>
        <v>MAYRA ELIZABETH SUAREZ ZAMBRANO</v>
      </c>
      <c r="B63" s="228" t="str">
        <f>DELEGII!C12</f>
        <v>DELEGACION MPAL.</v>
      </c>
      <c r="C63" s="229" t="str">
        <f>DELEGII!D12</f>
        <v>JARDINERA DE LA ROSA AMARILLA</v>
      </c>
      <c r="D63" s="230">
        <f>DELEGII!E12</f>
        <v>16</v>
      </c>
      <c r="E63" s="231">
        <f>DELEGII!F12</f>
        <v>50</v>
      </c>
      <c r="F63" s="231">
        <f>DELEGII!G12</f>
        <v>800</v>
      </c>
      <c r="G63" s="231">
        <f>DELEGII!H12</f>
        <v>0</v>
      </c>
      <c r="H63" s="231">
        <f>DELEGII!I12</f>
        <v>0</v>
      </c>
      <c r="I63" s="231">
        <f>DELEGII!J12</f>
        <v>11</v>
      </c>
      <c r="J63" s="231">
        <f>DELEGII!K12</f>
        <v>176</v>
      </c>
      <c r="K63" s="231">
        <f>DELEGII!L12</f>
        <v>0</v>
      </c>
      <c r="L63" s="231">
        <f>DELEGII!M12</f>
        <v>188</v>
      </c>
      <c r="M63" s="234">
        <f>DELEGII!N12</f>
        <v>1164</v>
      </c>
      <c r="N63" s="226"/>
    </row>
    <row r="64" spans="1:14" ht="25.15" customHeight="1" x14ac:dyDescent="0.2">
      <c r="A64" s="227" t="str">
        <f>'RECAUD DELEG'!B8</f>
        <v>JAVIER ALBERTO BARRAGAN PANTOJA</v>
      </c>
      <c r="B64" s="228" t="str">
        <f>'RECAUD DELEG'!C8</f>
        <v>AGENCIAS MPALES.</v>
      </c>
      <c r="C64" s="229" t="str">
        <f>'RECAUD DELEG'!D8</f>
        <v>RECAUD. DE MISMALOYA</v>
      </c>
      <c r="D64" s="230">
        <f>'RECAUD DELEG'!E8</f>
        <v>16</v>
      </c>
      <c r="E64" s="231">
        <f>'RECAUD DELEG'!F8</f>
        <v>78</v>
      </c>
      <c r="F64" s="231">
        <f>'RECAUD DELEG'!G8</f>
        <v>1248</v>
      </c>
      <c r="G64" s="232">
        <f>'RECAUD DELEG'!H8</f>
        <v>0</v>
      </c>
      <c r="H64" s="231">
        <f>'RECAUD DELEG'!I8</f>
        <v>0</v>
      </c>
      <c r="I64" s="233">
        <f>'RECAUD DELEG'!J8</f>
        <v>10</v>
      </c>
      <c r="J64" s="231">
        <f>'RECAUD DELEG'!K8</f>
        <v>160</v>
      </c>
      <c r="K64" s="231">
        <f>'RECAUD DELEG'!L8</f>
        <v>0</v>
      </c>
      <c r="L64" s="231">
        <f>'RECAUD DELEG'!M8</f>
        <v>293</v>
      </c>
      <c r="M64" s="234">
        <f>'RECAUD DELEG'!N8</f>
        <v>1701</v>
      </c>
      <c r="N64" s="226"/>
    </row>
    <row r="65" spans="1:14" ht="25.15" customHeight="1" x14ac:dyDescent="0.2">
      <c r="A65" s="227" t="str">
        <f>'RECAUD DELEG'!B9</f>
        <v>ISIDRO ACUÑA VARGAS</v>
      </c>
      <c r="B65" s="228" t="str">
        <f>'RECAUD DELEG'!C9</f>
        <v>AGENCIAS MPALES.</v>
      </c>
      <c r="C65" s="229" t="str">
        <f>'RECAUD DELEG'!D9</f>
        <v>RECAUD. EL REFUGIO</v>
      </c>
      <c r="D65" s="230">
        <f>'RECAUD DELEG'!E9</f>
        <v>16</v>
      </c>
      <c r="E65" s="231">
        <f>'RECAUD DELEG'!F9</f>
        <v>148</v>
      </c>
      <c r="F65" s="231">
        <f>'RECAUD DELEG'!G9</f>
        <v>2368</v>
      </c>
      <c r="G65" s="232">
        <f>'RECAUD DELEG'!H9</f>
        <v>0</v>
      </c>
      <c r="H65" s="231">
        <f>'RECAUD DELEG'!I9</f>
        <v>0</v>
      </c>
      <c r="I65" s="233">
        <f>'RECAUD DELEG'!J9</f>
        <v>3</v>
      </c>
      <c r="J65" s="231">
        <f>'RECAUD DELEG'!K9</f>
        <v>48</v>
      </c>
      <c r="K65" s="231">
        <f>'RECAUD DELEG'!L9</f>
        <v>110</v>
      </c>
      <c r="L65" s="231">
        <f>'RECAUD DELEG'!M9</f>
        <v>555</v>
      </c>
      <c r="M65" s="234">
        <f>'RECAUD DELEG'!N9</f>
        <v>2861</v>
      </c>
      <c r="N65" s="226"/>
    </row>
    <row r="66" spans="1:14" ht="25.15" customHeight="1" x14ac:dyDescent="0.2">
      <c r="A66" s="227" t="str">
        <f>'RECAUD DELEG'!B10</f>
        <v>JOSE DE JESUS NUÑEZ GARCIA</v>
      </c>
      <c r="B66" s="228" t="str">
        <f>'RECAUD DELEG'!C10</f>
        <v>AGENCIAS MPALES.</v>
      </c>
      <c r="C66" s="229" t="str">
        <f>'RECAUD DELEG'!D10</f>
        <v>RECAUD. COL. MADERO</v>
      </c>
      <c r="D66" s="230">
        <f>'RECAUD DELEG'!E10</f>
        <v>16</v>
      </c>
      <c r="E66" s="231">
        <f>'RECAUD DELEG'!F10</f>
        <v>148</v>
      </c>
      <c r="F66" s="231">
        <f>'RECAUD DELEG'!G10</f>
        <v>2368</v>
      </c>
      <c r="G66" s="232">
        <f>'RECAUD DELEG'!H10</f>
        <v>0</v>
      </c>
      <c r="H66" s="231">
        <f>'RECAUD DELEG'!I10</f>
        <v>0</v>
      </c>
      <c r="I66" s="233">
        <f>'RECAUD DELEG'!J10</f>
        <v>3</v>
      </c>
      <c r="J66" s="231">
        <f>'RECAUD DELEG'!K10</f>
        <v>48</v>
      </c>
      <c r="K66" s="231">
        <f>'RECAUD DELEG'!L10</f>
        <v>110</v>
      </c>
      <c r="L66" s="231">
        <f>'RECAUD DELEG'!M10</f>
        <v>555</v>
      </c>
      <c r="M66" s="234">
        <f>'RECAUD DELEG'!N10</f>
        <v>2861</v>
      </c>
      <c r="N66" s="226"/>
    </row>
    <row r="67" spans="1:14" ht="25.15" customHeight="1" x14ac:dyDescent="0.2">
      <c r="A67" s="227" t="str">
        <f>'RECAUD DELEG'!B11</f>
        <v>GILDARDO ELIZONDO SUAREZ</v>
      </c>
      <c r="B67" s="228" t="str">
        <f>'RECAUD DELEG'!C11</f>
        <v>AGENCIAS MPALES.</v>
      </c>
      <c r="C67" s="229" t="str">
        <f>'RECAUD DELEG'!D11</f>
        <v>RECAUD. ROSA AMARILLA</v>
      </c>
      <c r="D67" s="230">
        <f>'RECAUD DELEG'!E11</f>
        <v>16</v>
      </c>
      <c r="E67" s="231">
        <f>'RECAUD DELEG'!F11</f>
        <v>148</v>
      </c>
      <c r="F67" s="231">
        <f>'RECAUD DELEG'!G11</f>
        <v>2368</v>
      </c>
      <c r="G67" s="232">
        <f>'RECAUD DELEG'!H11</f>
        <v>0</v>
      </c>
      <c r="H67" s="231">
        <f>'RECAUD DELEG'!I11</f>
        <v>0</v>
      </c>
      <c r="I67" s="233">
        <f>'RECAUD DELEG'!J11</f>
        <v>3</v>
      </c>
      <c r="J67" s="231">
        <f>'RECAUD DELEG'!K11</f>
        <v>48</v>
      </c>
      <c r="K67" s="231">
        <f>'RECAUD DELEG'!L11</f>
        <v>110</v>
      </c>
      <c r="L67" s="231">
        <f>'RECAUD DELEG'!M11</f>
        <v>555</v>
      </c>
      <c r="M67" s="234">
        <f>'RECAUD DELEG'!N11</f>
        <v>2861</v>
      </c>
      <c r="N67" s="226"/>
    </row>
    <row r="68" spans="1:14" ht="25.15" customHeight="1" x14ac:dyDescent="0.2">
      <c r="A68" s="227" t="str">
        <f>'RECAUD DELEG'!B12</f>
        <v>JUAN MANUEL PICHARDO CORONA</v>
      </c>
      <c r="B68" s="228" t="str">
        <f>'RECAUD DELEG'!C12</f>
        <v>AGENCIAS MPALES.</v>
      </c>
      <c r="C68" s="229" t="str">
        <f>'RECAUD DELEG'!D12</f>
        <v>AUX FONTANERIA EL ZAPOTE</v>
      </c>
      <c r="D68" s="230">
        <f>'RECAUD DELEG'!E12</f>
        <v>16</v>
      </c>
      <c r="E68" s="231">
        <f>'RECAUD DELEG'!F12</f>
        <v>57</v>
      </c>
      <c r="F68" s="231">
        <f>'RECAUD DELEG'!G12</f>
        <v>912</v>
      </c>
      <c r="G68" s="232">
        <f>'RECAUD DELEG'!H12</f>
        <v>0</v>
      </c>
      <c r="H68" s="231">
        <f>'RECAUD DELEG'!I12</f>
        <v>0</v>
      </c>
      <c r="I68" s="233">
        <f>'RECAUD DELEG'!J12</f>
        <v>10</v>
      </c>
      <c r="J68" s="231">
        <f>'RECAUD DELEG'!K12</f>
        <v>160</v>
      </c>
      <c r="K68" s="231">
        <f>'RECAUD DELEG'!L12</f>
        <v>0</v>
      </c>
      <c r="L68" s="231">
        <f>'RECAUD DELEG'!M12</f>
        <v>214</v>
      </c>
      <c r="M68" s="234">
        <f>'RECAUD DELEG'!N12</f>
        <v>1286</v>
      </c>
      <c r="N68" s="226"/>
    </row>
    <row r="69" spans="1:14" ht="25.15" customHeight="1" x14ac:dyDescent="0.2">
      <c r="A69" s="227" t="str">
        <f>'RECAUD DELEG'!B13</f>
        <v>FRANCISCO JAVIER NAVARRO FARIAS</v>
      </c>
      <c r="B69" s="228" t="str">
        <f>'RECAUD DELEG'!C13</f>
        <v>AGENCIAS MPALES.</v>
      </c>
      <c r="C69" s="229" t="str">
        <f>'RECAUD DELEG'!D13</f>
        <v>AUX. FONTAN. MISMALOYA</v>
      </c>
      <c r="D69" s="230">
        <f>'RECAUD DELEG'!E13</f>
        <v>16</v>
      </c>
      <c r="E69" s="231">
        <f>'RECAUD DELEG'!F13</f>
        <v>112</v>
      </c>
      <c r="F69" s="231">
        <f>'RECAUD DELEG'!G13</f>
        <v>1792</v>
      </c>
      <c r="G69" s="232">
        <f>'RECAUD DELEG'!H13</f>
        <v>0</v>
      </c>
      <c r="H69" s="231">
        <f>'RECAUD DELEG'!I13</f>
        <v>0</v>
      </c>
      <c r="I69" s="233">
        <f>'RECAUD DELEG'!J13</f>
        <v>4</v>
      </c>
      <c r="J69" s="231">
        <f>'RECAUD DELEG'!K13</f>
        <v>64</v>
      </c>
      <c r="K69" s="231">
        <f>'RECAUD DELEG'!L13</f>
        <v>0</v>
      </c>
      <c r="L69" s="231">
        <f>'RECAUD DELEG'!M13</f>
        <v>420</v>
      </c>
      <c r="M69" s="234">
        <f>'RECAUD DELEG'!N13</f>
        <v>2276</v>
      </c>
      <c r="N69" s="226"/>
    </row>
    <row r="70" spans="1:14" ht="25.15" customHeight="1" x14ac:dyDescent="0.2">
      <c r="A70" s="227" t="str">
        <f>AGENCIAS!B7</f>
        <v>REYNALDO FONSECA MORA</v>
      </c>
      <c r="B70" s="228" t="str">
        <f>AGENCIAS!C7</f>
        <v>AGENCIAS MUNICIPALES</v>
      </c>
      <c r="C70" s="229" t="str">
        <f>AGENCIAS!D7</f>
        <v>A. MPAL. DEL ZAPOTE</v>
      </c>
      <c r="D70" s="230">
        <f>AGENCIAS!E7</f>
        <v>31</v>
      </c>
      <c r="E70" s="231">
        <f>AGENCIAS!F7</f>
        <v>22</v>
      </c>
      <c r="F70" s="231">
        <f>AGENCIAS!G7</f>
        <v>682</v>
      </c>
      <c r="G70" s="231">
        <f>AGENCIAS!H7</f>
        <v>0</v>
      </c>
      <c r="H70" s="231" t="e">
        <f>AGENCIAS!I7</f>
        <v>#REF!</v>
      </c>
      <c r="I70" s="231">
        <f>AGENCIAS!J7</f>
        <v>11</v>
      </c>
      <c r="J70" s="231">
        <f>AGENCIAS!K7</f>
        <v>341</v>
      </c>
      <c r="K70" s="231">
        <f>AGENCIAS!L7</f>
        <v>0</v>
      </c>
      <c r="L70" s="231">
        <f>AGENCIAS!M7</f>
        <v>83</v>
      </c>
      <c r="M70" s="234" t="e">
        <f>AGENCIAS!N7</f>
        <v>#REF!</v>
      </c>
      <c r="N70" s="226"/>
    </row>
    <row r="71" spans="1:14" ht="25.15" customHeight="1" x14ac:dyDescent="0.2">
      <c r="A71" s="227" t="str">
        <f>AGENCIAS!B8</f>
        <v>JUAN GUILLERMO VARGAS VALENCIA</v>
      </c>
      <c r="B71" s="228" t="str">
        <f>AGENCIAS!C8</f>
        <v>AGENCIAS MUNICIPALES</v>
      </c>
      <c r="C71" s="229" t="str">
        <f>AGENCIAS!D8</f>
        <v>A. MPAL. DE LOS SAUCES</v>
      </c>
      <c r="D71" s="230">
        <f>AGENCIAS!E8</f>
        <v>31</v>
      </c>
      <c r="E71" s="231">
        <f>AGENCIAS!F8</f>
        <v>22</v>
      </c>
      <c r="F71" s="231">
        <f>AGENCIAS!G8</f>
        <v>682</v>
      </c>
      <c r="G71" s="231">
        <f>AGENCIAS!H8</f>
        <v>0</v>
      </c>
      <c r="H71" s="231" t="e">
        <f>AGENCIAS!I8</f>
        <v>#REF!</v>
      </c>
      <c r="I71" s="231">
        <f>AGENCIAS!J8</f>
        <v>11</v>
      </c>
      <c r="J71" s="231">
        <f>AGENCIAS!K8</f>
        <v>341</v>
      </c>
      <c r="K71" s="231">
        <f>AGENCIAS!L8</f>
        <v>0</v>
      </c>
      <c r="L71" s="231">
        <f>AGENCIAS!M8</f>
        <v>83</v>
      </c>
      <c r="M71" s="234" t="e">
        <f>AGENCIAS!N8</f>
        <v>#REF!</v>
      </c>
      <c r="N71" s="226"/>
    </row>
    <row r="72" spans="1:14" ht="25.15" customHeight="1" x14ac:dyDescent="0.2">
      <c r="A72" s="227" t="str">
        <f>AGENCIAS!B9</f>
        <v>ANTONIO GONZALEZ CERVANTES</v>
      </c>
      <c r="B72" s="228" t="str">
        <f>AGENCIAS!C9</f>
        <v>AGENCIAS MUNICIPALES</v>
      </c>
      <c r="C72" s="229" t="str">
        <f>AGENCIAS!D9</f>
        <v>A. MPAL. DE LA CAÑADA</v>
      </c>
      <c r="D72" s="230">
        <f>AGENCIAS!E9</f>
        <v>31</v>
      </c>
      <c r="E72" s="231">
        <f>AGENCIAS!F9</f>
        <v>22</v>
      </c>
      <c r="F72" s="231">
        <f>AGENCIAS!G9</f>
        <v>682</v>
      </c>
      <c r="G72" s="231">
        <f>AGENCIAS!H9</f>
        <v>0</v>
      </c>
      <c r="H72" s="231" t="e">
        <f>AGENCIAS!I9</f>
        <v>#REF!</v>
      </c>
      <c r="I72" s="231">
        <f>AGENCIAS!J9</f>
        <v>11</v>
      </c>
      <c r="J72" s="231">
        <f>AGENCIAS!K9</f>
        <v>341</v>
      </c>
      <c r="K72" s="231">
        <f>AGENCIAS!L9</f>
        <v>0</v>
      </c>
      <c r="L72" s="231">
        <f>AGENCIAS!M9</f>
        <v>83</v>
      </c>
      <c r="M72" s="234" t="e">
        <f>AGENCIAS!N9</f>
        <v>#REF!</v>
      </c>
      <c r="N72" s="226"/>
    </row>
    <row r="73" spans="1:14" ht="25.15" customHeight="1" x14ac:dyDescent="0.2">
      <c r="A73" s="227" t="str">
        <f>AGENCIAS!B10</f>
        <v>REYNALDO VALDOVINOS ZEPEDA</v>
      </c>
      <c r="B73" s="228" t="str">
        <f>AGENCIAS!C10</f>
        <v>AGENCIAS MUNICIPALES</v>
      </c>
      <c r="C73" s="229" t="str">
        <f>AGENCIAS!D10</f>
        <v>A. MPAL. COL. MADERO</v>
      </c>
      <c r="D73" s="230">
        <f>AGENCIAS!E10</f>
        <v>31</v>
      </c>
      <c r="E73" s="231">
        <f>AGENCIAS!F10</f>
        <v>22</v>
      </c>
      <c r="F73" s="231">
        <f>AGENCIAS!G10</f>
        <v>682</v>
      </c>
      <c r="G73" s="231">
        <f>AGENCIAS!H10</f>
        <v>0</v>
      </c>
      <c r="H73" s="231" t="e">
        <f>AGENCIAS!I10</f>
        <v>#REF!</v>
      </c>
      <c r="I73" s="231">
        <f>AGENCIAS!J10</f>
        <v>11</v>
      </c>
      <c r="J73" s="231">
        <f>AGENCIAS!K10</f>
        <v>341</v>
      </c>
      <c r="K73" s="231">
        <f>AGENCIAS!L10</f>
        <v>0</v>
      </c>
      <c r="L73" s="231">
        <f>AGENCIAS!M10</f>
        <v>83</v>
      </c>
      <c r="M73" s="234" t="e">
        <f>AGENCIAS!N10</f>
        <v>#REF!</v>
      </c>
      <c r="N73" s="226"/>
    </row>
    <row r="74" spans="1:14" ht="25.15" customHeight="1" x14ac:dyDescent="0.2">
      <c r="A74" s="227" t="str">
        <f>AGENCIAS!B11</f>
        <v>LUIS MANUEL DIAZ DIAZ</v>
      </c>
      <c r="B74" s="228" t="str">
        <f>AGENCIAS!C11</f>
        <v>AGENCIAS MUNICIPALES</v>
      </c>
      <c r="C74" s="229" t="str">
        <f>AGENCIAS!D11</f>
        <v>A. MPAL. ROSA AMARILLA</v>
      </c>
      <c r="D74" s="230">
        <f>AGENCIAS!E11</f>
        <v>31</v>
      </c>
      <c r="E74" s="231">
        <f>AGENCIAS!F11</f>
        <v>22</v>
      </c>
      <c r="F74" s="231">
        <f>AGENCIAS!G11</f>
        <v>682</v>
      </c>
      <c r="G74" s="231">
        <f>AGENCIAS!H11</f>
        <v>0</v>
      </c>
      <c r="H74" s="231" t="e">
        <f>AGENCIAS!I11</f>
        <v>#REF!</v>
      </c>
      <c r="I74" s="231">
        <f>AGENCIAS!J11</f>
        <v>11</v>
      </c>
      <c r="J74" s="231">
        <f>AGENCIAS!K11</f>
        <v>341</v>
      </c>
      <c r="K74" s="231">
        <f>AGENCIAS!L11</f>
        <v>0</v>
      </c>
      <c r="L74" s="231">
        <f>AGENCIAS!M11</f>
        <v>83</v>
      </c>
      <c r="M74" s="234" t="e">
        <f>AGENCIAS!N11</f>
        <v>#REF!</v>
      </c>
      <c r="N74" s="226"/>
    </row>
    <row r="75" spans="1:14" ht="25.15" customHeight="1" x14ac:dyDescent="0.2">
      <c r="A75" s="227" t="str">
        <f>AGENCIAS!B12</f>
        <v>JUAN TORRES PANTOJA</v>
      </c>
      <c r="B75" s="228" t="str">
        <f>AGENCIAS!C12</f>
        <v>AGENCIAS MUNICIPALES</v>
      </c>
      <c r="C75" s="229" t="str">
        <f>AGENCIAS!D12</f>
        <v>A. MPAL. DEL  CHURINTZIO</v>
      </c>
      <c r="D75" s="230">
        <f>AGENCIAS!E12</f>
        <v>31</v>
      </c>
      <c r="E75" s="231">
        <f>AGENCIAS!F12</f>
        <v>22</v>
      </c>
      <c r="F75" s="231">
        <f>AGENCIAS!G12</f>
        <v>682</v>
      </c>
      <c r="G75" s="231">
        <f>AGENCIAS!H12</f>
        <v>0</v>
      </c>
      <c r="H75" s="231" t="e">
        <f>AGENCIAS!I12</f>
        <v>#REF!</v>
      </c>
      <c r="I75" s="231">
        <f>AGENCIAS!J12</f>
        <v>11</v>
      </c>
      <c r="J75" s="231">
        <f>AGENCIAS!K12</f>
        <v>341</v>
      </c>
      <c r="K75" s="231">
        <f>AGENCIAS!L12</f>
        <v>0</v>
      </c>
      <c r="L75" s="231">
        <f>AGENCIAS!M12</f>
        <v>83</v>
      </c>
      <c r="M75" s="234" t="e">
        <f>AGENCIAS!N12</f>
        <v>#REF!</v>
      </c>
      <c r="N75" s="226"/>
    </row>
    <row r="76" spans="1:14" ht="25.15" customHeight="1" x14ac:dyDescent="0.2">
      <c r="A76" s="227" t="str">
        <f>'HAC MPAL'!B7</f>
        <v>JOSE LUIS ANAYA RICO</v>
      </c>
      <c r="B76" s="228" t="str">
        <f>'HAC MPAL'!C7</f>
        <v>HACIENDA MPAL.</v>
      </c>
      <c r="C76" s="229" t="str">
        <f>'HAC MPAL'!D7</f>
        <v>ENCARGADO DE LA HACIENDA</v>
      </c>
      <c r="D76" s="230">
        <f>'HAC MPAL'!E7</f>
        <v>16</v>
      </c>
      <c r="E76" s="231">
        <f>'HAC MPAL'!F7</f>
        <v>635</v>
      </c>
      <c r="F76" s="231">
        <f>'HAC MPAL'!G7</f>
        <v>10160</v>
      </c>
      <c r="G76" s="231">
        <f>'HAC MPAL'!H7</f>
        <v>101</v>
      </c>
      <c r="H76" s="231">
        <f>'HAC MPAL'!I7</f>
        <v>1616</v>
      </c>
      <c r="I76" s="231">
        <f>'HAC MPAL'!J7</f>
        <v>0</v>
      </c>
      <c r="J76" s="231">
        <f>'HAC MPAL'!K7</f>
        <v>0</v>
      </c>
      <c r="K76" s="231">
        <f>'HAC MPAL'!L7</f>
        <v>0</v>
      </c>
      <c r="L76" s="231">
        <f>'HAC MPAL'!M7</f>
        <v>2381</v>
      </c>
      <c r="M76" s="234">
        <f>'HAC MPAL'!N7</f>
        <v>10925</v>
      </c>
      <c r="N76" s="226"/>
    </row>
    <row r="77" spans="1:14" ht="25.15" customHeight="1" x14ac:dyDescent="0.2">
      <c r="A77" s="227" t="str">
        <f>'HAC MPAL'!B8</f>
        <v>JOSE GUILLERMO SANCHEZ LOPEZ</v>
      </c>
      <c r="B77" s="228" t="str">
        <f>'HAC MPAL'!C8</f>
        <v>HACIENDA MPAL.</v>
      </c>
      <c r="C77" s="229" t="str">
        <f>'HAC MPAL'!D8</f>
        <v>CONTRALOR</v>
      </c>
      <c r="D77" s="230">
        <f>'HAC MPAL'!E8</f>
        <v>15</v>
      </c>
      <c r="E77" s="231">
        <f>'HAC MPAL'!F8</f>
        <v>380</v>
      </c>
      <c r="F77" s="231">
        <f>'HAC MPAL'!G8</f>
        <v>5700</v>
      </c>
      <c r="G77" s="231">
        <f>'HAC MPAL'!H8</f>
        <v>45</v>
      </c>
      <c r="H77" s="231">
        <f>'HAC MPAL'!I8</f>
        <v>675</v>
      </c>
      <c r="I77" s="231">
        <f>'HAC MPAL'!J8</f>
        <v>0</v>
      </c>
      <c r="J77" s="231">
        <f>'HAC MPAL'!K8</f>
        <v>0</v>
      </c>
      <c r="K77" s="231">
        <f>'HAC MPAL'!L8</f>
        <v>0</v>
      </c>
      <c r="L77" s="231">
        <f>'HAC MPAL'!M8</f>
        <v>1425</v>
      </c>
      <c r="M77" s="234">
        <f>'HAC MPAL'!N8</f>
        <v>6450</v>
      </c>
      <c r="N77" s="226"/>
    </row>
    <row r="78" spans="1:14" ht="25.15" customHeight="1" x14ac:dyDescent="0.2">
      <c r="A78" s="227" t="str">
        <f>'HAC MPAL'!B9</f>
        <v>SUSANA DEL TORO GOMEZ</v>
      </c>
      <c r="B78" s="228" t="str">
        <f>'HAC MPAL'!C9</f>
        <v>HACIENDA MPAL.</v>
      </c>
      <c r="C78" s="229" t="str">
        <f>'HAC MPAL'!D9</f>
        <v>JEFE DE INGRESOS</v>
      </c>
      <c r="D78" s="230">
        <f>'HAC MPAL'!E9</f>
        <v>16</v>
      </c>
      <c r="E78" s="231">
        <f>'HAC MPAL'!F9</f>
        <v>316</v>
      </c>
      <c r="F78" s="231">
        <f>'HAC MPAL'!G9</f>
        <v>5056</v>
      </c>
      <c r="G78" s="232">
        <f>'HAC MPAL'!H9</f>
        <v>32</v>
      </c>
      <c r="H78" s="231">
        <f>'HAC MPAL'!I9</f>
        <v>512</v>
      </c>
      <c r="I78" s="233">
        <f>'HAC MPAL'!J9</f>
        <v>0</v>
      </c>
      <c r="J78" s="231">
        <f>'HAC MPAL'!K9</f>
        <v>0</v>
      </c>
      <c r="K78" s="231">
        <f>'HAC MPAL'!L9</f>
        <v>310</v>
      </c>
      <c r="L78" s="231">
        <f>'HAC MPAL'!M9</f>
        <v>1185</v>
      </c>
      <c r="M78" s="234">
        <f>'HAC MPAL'!N9</f>
        <v>5419</v>
      </c>
      <c r="N78" s="226"/>
    </row>
    <row r="79" spans="1:14" ht="25.15" customHeight="1" x14ac:dyDescent="0.2">
      <c r="A79" s="227" t="str">
        <f>'HAC MPAL'!B10</f>
        <v>J. JESUS CEJA AGUILAR</v>
      </c>
      <c r="B79" s="228" t="str">
        <f>'HAC MPAL'!C10</f>
        <v>HACIENDA MPAL.</v>
      </c>
      <c r="C79" s="229" t="str">
        <f>'HAC MPAL'!D10</f>
        <v>RECAUDADOR</v>
      </c>
      <c r="D79" s="230">
        <f>'HAC MPAL'!E10</f>
        <v>16</v>
      </c>
      <c r="E79" s="231">
        <f>'HAC MPAL'!F10</f>
        <v>226</v>
      </c>
      <c r="F79" s="231">
        <f>'HAC MPAL'!G10</f>
        <v>3616</v>
      </c>
      <c r="G79" s="231">
        <f>'HAC MPAL'!H10</f>
        <v>9</v>
      </c>
      <c r="H79" s="231">
        <f>'HAC MPAL'!I10</f>
        <v>144</v>
      </c>
      <c r="I79" s="231">
        <f>'HAC MPAL'!J10</f>
        <v>0</v>
      </c>
      <c r="J79" s="231">
        <f>'HAC MPAL'!K10</f>
        <v>0</v>
      </c>
      <c r="K79" s="231">
        <f>'HAC MPAL'!L10</f>
        <v>0</v>
      </c>
      <c r="L79" s="231">
        <f>'HAC MPAL'!M10</f>
        <v>848</v>
      </c>
      <c r="M79" s="234">
        <f>'HAC MPAL'!N10</f>
        <v>4320</v>
      </c>
      <c r="N79" s="226"/>
    </row>
    <row r="80" spans="1:14" ht="25.15" customHeight="1" x14ac:dyDescent="0.2">
      <c r="A80" s="227" t="str">
        <f>'HAC MPAL'!B11</f>
        <v>ADRIANA MARIA FLORES MORENO</v>
      </c>
      <c r="B80" s="228" t="str">
        <f>'HAC MPAL'!C11</f>
        <v>HACIENDA MPAL.</v>
      </c>
      <c r="C80" s="229" t="str">
        <f>'HAC MPAL'!D11</f>
        <v>JEFE DE EGRESOS</v>
      </c>
      <c r="D80" s="230">
        <f>'HAC MPAL'!E11</f>
        <v>16</v>
      </c>
      <c r="E80" s="231">
        <f>'HAC MPAL'!F11</f>
        <v>380</v>
      </c>
      <c r="F80" s="231">
        <f>'HAC MPAL'!G11</f>
        <v>6080</v>
      </c>
      <c r="G80" s="232">
        <f>'HAC MPAL'!H11</f>
        <v>45</v>
      </c>
      <c r="H80" s="231">
        <f>'HAC MPAL'!I11</f>
        <v>720</v>
      </c>
      <c r="I80" s="233">
        <f>'HAC MPAL'!J11</f>
        <v>0</v>
      </c>
      <c r="J80" s="231">
        <f>'HAC MPAL'!K11</f>
        <v>0</v>
      </c>
      <c r="K80" s="231">
        <f>'HAC MPAL'!L11</f>
        <v>318</v>
      </c>
      <c r="L80" s="231">
        <f>'HAC MPAL'!M11</f>
        <v>1425</v>
      </c>
      <c r="M80" s="234">
        <f>'HAC MPAL'!N11</f>
        <v>6467</v>
      </c>
      <c r="N80" s="226"/>
    </row>
    <row r="81" spans="1:14" ht="25.15" customHeight="1" x14ac:dyDescent="0.2">
      <c r="A81" s="227" t="str">
        <f>'HAC MPAL'!B12</f>
        <v>LAURA ANDREA BOJORGE MARTINEZ</v>
      </c>
      <c r="B81" s="228" t="str">
        <f>'HAC MPAL'!C12</f>
        <v>HACIENDA MPAL.</v>
      </c>
      <c r="C81" s="229" t="str">
        <f>'HAC MPAL'!D12</f>
        <v>SECRETARIA</v>
      </c>
      <c r="D81" s="230">
        <f>'HAC MPAL'!E12</f>
        <v>16</v>
      </c>
      <c r="E81" s="231">
        <f>'HAC MPAL'!F12</f>
        <v>206</v>
      </c>
      <c r="F81" s="231">
        <f>'HAC MPAL'!G12</f>
        <v>3296</v>
      </c>
      <c r="G81" s="232">
        <f>'HAC MPAL'!H12</f>
        <v>6</v>
      </c>
      <c r="H81" s="231">
        <f>'HAC MPAL'!I12</f>
        <v>96</v>
      </c>
      <c r="I81" s="233">
        <f>'HAC MPAL'!J12</f>
        <v>0</v>
      </c>
      <c r="J81" s="231">
        <f>'HAC MPAL'!K12</f>
        <v>0</v>
      </c>
      <c r="K81" s="231">
        <f>'HAC MPAL'!L12</f>
        <v>142</v>
      </c>
      <c r="L81" s="231">
        <f>'HAC MPAL'!M12</f>
        <v>773</v>
      </c>
      <c r="M81" s="234">
        <f>'HAC MPAL'!N12</f>
        <v>3831</v>
      </c>
      <c r="N81" s="226"/>
    </row>
    <row r="82" spans="1:14" ht="25.15" customHeight="1" x14ac:dyDescent="0.2">
      <c r="A82" s="227" t="str">
        <f>'HAC MPAL'!B13</f>
        <v>RAFAEL TORRES MUNGUIA</v>
      </c>
      <c r="B82" s="228" t="str">
        <f>'HAC MPAL'!C13</f>
        <v>HACIENDA MPAL.</v>
      </c>
      <c r="C82" s="229" t="str">
        <f>'HAC MPAL'!D13</f>
        <v>INSPECTOR</v>
      </c>
      <c r="D82" s="230">
        <f>'HAC MPAL'!E13</f>
        <v>16</v>
      </c>
      <c r="E82" s="231">
        <f>'HAC MPAL'!F13</f>
        <v>144</v>
      </c>
      <c r="F82" s="231">
        <f>'HAC MPAL'!G13</f>
        <v>2304</v>
      </c>
      <c r="G82" s="232">
        <f>'HAC MPAL'!H13</f>
        <v>0</v>
      </c>
      <c r="H82" s="231">
        <f>'HAC MPAL'!I13</f>
        <v>0</v>
      </c>
      <c r="I82" s="233">
        <f>'HAC MPAL'!J13</f>
        <v>4</v>
      </c>
      <c r="J82" s="231">
        <f>'HAC MPAL'!K13</f>
        <v>64</v>
      </c>
      <c r="K82" s="231">
        <f>'HAC MPAL'!L13</f>
        <v>0</v>
      </c>
      <c r="L82" s="231">
        <f>'HAC MPAL'!M13</f>
        <v>540</v>
      </c>
      <c r="M82" s="234">
        <f>'HAC MPAL'!N13</f>
        <v>2908</v>
      </c>
      <c r="N82" s="226"/>
    </row>
    <row r="83" spans="1:14" ht="25.15" customHeight="1" x14ac:dyDescent="0.2">
      <c r="A83" s="227" t="str">
        <f>'HAC MPAL'!B14</f>
        <v>MANUEL NEGRETE A LA TORRE</v>
      </c>
      <c r="B83" s="228" t="str">
        <f>'HAC MPAL'!C14</f>
        <v>HACIENDA MPAL.</v>
      </c>
      <c r="C83" s="229" t="str">
        <f>'HAC MPAL'!D14</f>
        <v>INSPECTOR</v>
      </c>
      <c r="D83" s="230">
        <f>'HAC MPAL'!E14</f>
        <v>16</v>
      </c>
      <c r="E83" s="231">
        <f>'HAC MPAL'!F14</f>
        <v>144</v>
      </c>
      <c r="F83" s="231">
        <f>'HAC MPAL'!G14</f>
        <v>2304</v>
      </c>
      <c r="G83" s="232">
        <f>'HAC MPAL'!H14</f>
        <v>0</v>
      </c>
      <c r="H83" s="231">
        <f>'HAC MPAL'!I14</f>
        <v>0</v>
      </c>
      <c r="I83" s="233">
        <f>'HAC MPAL'!J14</f>
        <v>4</v>
      </c>
      <c r="J83" s="231">
        <f>'HAC MPAL'!K14</f>
        <v>64</v>
      </c>
      <c r="K83" s="231">
        <f>'HAC MPAL'!L14</f>
        <v>0</v>
      </c>
      <c r="L83" s="231">
        <f>'HAC MPAL'!M14</f>
        <v>540</v>
      </c>
      <c r="M83" s="234">
        <f>'HAC MPAL'!N14</f>
        <v>2908</v>
      </c>
      <c r="N83" s="226"/>
    </row>
    <row r="84" spans="1:14" ht="25.15" customHeight="1" x14ac:dyDescent="0.2">
      <c r="A84" s="227" t="str">
        <f>'CATASTRO,AGUA POT'!B7</f>
        <v>JUAN RAMON DELGADILLO VILLASANA</v>
      </c>
      <c r="B84" s="228" t="str">
        <f>'CATASTRO,AGUA POT'!C7</f>
        <v>IMP. PREDIAL Y CATASTRO</v>
      </c>
      <c r="C84" s="229" t="str">
        <f>'CATASTRO,AGUA POT'!D7</f>
        <v>DIRECTOR DEPTO.</v>
      </c>
      <c r="D84" s="230">
        <f>'CATASTRO,AGUA POT'!E7</f>
        <v>16</v>
      </c>
      <c r="E84" s="231">
        <f>'CATASTRO,AGUA POT'!F7</f>
        <v>297</v>
      </c>
      <c r="F84" s="231">
        <f>'CATASTRO,AGUA POT'!G7</f>
        <v>4752</v>
      </c>
      <c r="G84" s="231">
        <f>'CATASTRO,AGUA POT'!H7</f>
        <v>30</v>
      </c>
      <c r="H84" s="231">
        <f>'CATASTRO,AGUA POT'!I7</f>
        <v>480</v>
      </c>
      <c r="I84" s="231">
        <f>'CATASTRO,AGUA POT'!J7</f>
        <v>0</v>
      </c>
      <c r="J84" s="231">
        <f>'CATASTRO,AGUA POT'!K7</f>
        <v>0</v>
      </c>
      <c r="K84" s="231">
        <f>'CATASTRO,AGUA POT'!L7</f>
        <v>0</v>
      </c>
      <c r="L84" s="231">
        <f>'CATASTRO,AGUA POT'!M7</f>
        <v>1114</v>
      </c>
      <c r="M84" s="234">
        <f>'CATASTRO,AGUA POT'!N7</f>
        <v>5386</v>
      </c>
      <c r="N84" s="226"/>
    </row>
    <row r="85" spans="1:14" ht="25.15" customHeight="1" x14ac:dyDescent="0.2">
      <c r="A85" s="227" t="str">
        <f>'CATASTRO,AGUA POT'!B8</f>
        <v>VICTOR IGNACIO RAMIREZ RAMIREZ</v>
      </c>
      <c r="B85" s="228" t="str">
        <f>'CATASTRO,AGUA POT'!C8</f>
        <v>IMP. PREDIAL Y CATASTRO</v>
      </c>
      <c r="C85" s="229" t="str">
        <f>'CATASTRO,AGUA POT'!D8</f>
        <v>RECAUDADOR</v>
      </c>
      <c r="D85" s="230">
        <f>'CATASTRO,AGUA POT'!E8</f>
        <v>16</v>
      </c>
      <c r="E85" s="231">
        <f>'CATASTRO,AGUA POT'!F8</f>
        <v>240</v>
      </c>
      <c r="F85" s="231">
        <f>'CATASTRO,AGUA POT'!G8</f>
        <v>3840</v>
      </c>
      <c r="G85" s="232">
        <f>'CATASTRO,AGUA POT'!H8</f>
        <v>12</v>
      </c>
      <c r="H85" s="231">
        <f>'CATASTRO,AGUA POT'!I8</f>
        <v>192</v>
      </c>
      <c r="I85" s="233">
        <f>'CATASTRO,AGUA POT'!J8</f>
        <v>0</v>
      </c>
      <c r="J85" s="231">
        <f>'CATASTRO,AGUA POT'!K8</f>
        <v>0</v>
      </c>
      <c r="K85" s="231">
        <f>'CATASTRO,AGUA POT'!L8</f>
        <v>190</v>
      </c>
      <c r="L85" s="231">
        <f>'CATASTRO,AGUA POT'!M8</f>
        <v>900</v>
      </c>
      <c r="M85" s="234">
        <f>'CATASTRO,AGUA POT'!N8</f>
        <v>4358</v>
      </c>
      <c r="N85" s="226"/>
    </row>
    <row r="86" spans="1:14" ht="25.15" customHeight="1" x14ac:dyDescent="0.2">
      <c r="A86" s="227" t="str">
        <f>'CATASTRO,AGUA POT'!B9</f>
        <v>PATRICIA BUENROSTRO MANZO</v>
      </c>
      <c r="B86" s="228" t="str">
        <f>'CATASTRO,AGUA POT'!C9</f>
        <v>IMP. PREDIAL Y CATASTRO</v>
      </c>
      <c r="C86" s="229" t="str">
        <f>'CATASTRO,AGUA POT'!D9</f>
        <v>SECRETARIA</v>
      </c>
      <c r="D86" s="230">
        <f>'CATASTRO,AGUA POT'!E9</f>
        <v>16</v>
      </c>
      <c r="E86" s="231">
        <f>'CATASTRO,AGUA POT'!F9</f>
        <v>188</v>
      </c>
      <c r="F86" s="231">
        <f>'CATASTRO,AGUA POT'!G9</f>
        <v>3008</v>
      </c>
      <c r="G86" s="232">
        <f>'CATASTRO,AGUA POT'!H9</f>
        <v>4</v>
      </c>
      <c r="H86" s="231">
        <f>'CATASTRO,AGUA POT'!I9</f>
        <v>64</v>
      </c>
      <c r="I86" s="233">
        <f>'CATASTRO,AGUA POT'!J9</f>
        <v>0</v>
      </c>
      <c r="J86" s="231">
        <f>'CATASTRO,AGUA POT'!K9</f>
        <v>0</v>
      </c>
      <c r="K86" s="231">
        <f>'CATASTRO,AGUA POT'!L9</f>
        <v>142</v>
      </c>
      <c r="L86" s="231">
        <f>'CATASTRO,AGUA POT'!M9</f>
        <v>705</v>
      </c>
      <c r="M86" s="234">
        <f>'CATASTRO,AGUA POT'!N9</f>
        <v>3507</v>
      </c>
      <c r="N86" s="226"/>
    </row>
    <row r="87" spans="1:14" ht="25.15" customHeight="1" x14ac:dyDescent="0.2">
      <c r="A87" s="227" t="str">
        <f>'CATASTRO,AGUA POT'!B10</f>
        <v>JUAN CARLOS NUÑEZ SOTELO</v>
      </c>
      <c r="B87" s="228" t="str">
        <f>'CATASTRO,AGUA POT'!C10</f>
        <v>AGUA POTABLE</v>
      </c>
      <c r="C87" s="229" t="str">
        <f>'CATASTRO,AGUA POT'!D10</f>
        <v>DIRECTOR DEPTO.</v>
      </c>
      <c r="D87" s="230">
        <f>'CATASTRO,AGUA POT'!E10</f>
        <v>16</v>
      </c>
      <c r="E87" s="231">
        <f>'CATASTRO,AGUA POT'!F10</f>
        <v>422</v>
      </c>
      <c r="F87" s="231">
        <f>'CATASTRO,AGUA POT'!G10</f>
        <v>6752</v>
      </c>
      <c r="G87" s="232">
        <f>'CATASTRO,AGUA POT'!H10</f>
        <v>54</v>
      </c>
      <c r="H87" s="231">
        <f>'CATASTRO,AGUA POT'!I10</f>
        <v>864</v>
      </c>
      <c r="I87" s="233">
        <f>'CATASTRO,AGUA POT'!J10</f>
        <v>0</v>
      </c>
      <c r="J87" s="231">
        <f>'CATASTRO,AGUA POT'!K10</f>
        <v>0</v>
      </c>
      <c r="K87" s="231">
        <f>'CATASTRO,AGUA POT'!L10</f>
        <v>318</v>
      </c>
      <c r="L87" s="231">
        <f>'CATASTRO,AGUA POT'!M10</f>
        <v>1583</v>
      </c>
      <c r="M87" s="234">
        <f>'CATASTRO,AGUA POT'!N10</f>
        <v>7153</v>
      </c>
      <c r="N87" s="226"/>
    </row>
    <row r="88" spans="1:14" ht="25.15" customHeight="1" x14ac:dyDescent="0.2">
      <c r="A88" s="227" t="str">
        <f>'CATASTRO,AGUA POT'!B11</f>
        <v>ANA PATRICIA CISNEROS GARCIA</v>
      </c>
      <c r="B88" s="228" t="str">
        <f>'CATASTRO,AGUA POT'!C11</f>
        <v>AGUA POTABLE</v>
      </c>
      <c r="C88" s="229" t="str">
        <f>'CATASTRO,AGUA POT'!D11</f>
        <v>AUX. DIRECTOR Y SECRETARIA</v>
      </c>
      <c r="D88" s="230">
        <f>'CATASTRO,AGUA POT'!E11</f>
        <v>16</v>
      </c>
      <c r="E88" s="231">
        <f>'CATASTRO,AGUA POT'!F11</f>
        <v>226</v>
      </c>
      <c r="F88" s="231">
        <f>'CATASTRO,AGUA POT'!G11</f>
        <v>3616</v>
      </c>
      <c r="G88" s="231">
        <f>'CATASTRO,AGUA POT'!H11</f>
        <v>9</v>
      </c>
      <c r="H88" s="231">
        <f>'CATASTRO,AGUA POT'!I11</f>
        <v>144</v>
      </c>
      <c r="I88" s="231">
        <f>'CATASTRO,AGUA POT'!J11</f>
        <v>0</v>
      </c>
      <c r="J88" s="231">
        <f>'CATASTRO,AGUA POT'!K11</f>
        <v>0</v>
      </c>
      <c r="K88" s="231">
        <f>'CATASTRO,AGUA POT'!L11</f>
        <v>155</v>
      </c>
      <c r="L88" s="231">
        <f>'CATASTRO,AGUA POT'!M11</f>
        <v>848</v>
      </c>
      <c r="M88" s="234">
        <f>'CATASTRO,AGUA POT'!N11</f>
        <v>4165</v>
      </c>
      <c r="N88" s="226"/>
    </row>
    <row r="89" spans="1:14" ht="25.15" customHeight="1" x14ac:dyDescent="0.2">
      <c r="A89" s="227" t="str">
        <f>'CATASTRO,AGUA POT'!B12</f>
        <v>MARIA MAGDALENA AREVALO GOMEZ</v>
      </c>
      <c r="B89" s="228" t="str">
        <f>'CATASTRO,AGUA POT'!C12</f>
        <v>AGUA POTABLE</v>
      </c>
      <c r="C89" s="229" t="str">
        <f>'CATASTRO,AGUA POT'!D12</f>
        <v>SECRETARIA</v>
      </c>
      <c r="D89" s="230">
        <f>'CATASTRO,AGUA POT'!E12</f>
        <v>16</v>
      </c>
      <c r="E89" s="231">
        <f>'CATASTRO,AGUA POT'!F12</f>
        <v>188</v>
      </c>
      <c r="F89" s="231">
        <f>'CATASTRO,AGUA POT'!G12</f>
        <v>3008</v>
      </c>
      <c r="G89" s="231">
        <f>'CATASTRO,AGUA POT'!H12</f>
        <v>4</v>
      </c>
      <c r="H89" s="231">
        <f>'CATASTRO,AGUA POT'!I12</f>
        <v>64</v>
      </c>
      <c r="I89" s="231">
        <f>'CATASTRO,AGUA POT'!J12</f>
        <v>0</v>
      </c>
      <c r="J89" s="231">
        <f>'CATASTRO,AGUA POT'!K12</f>
        <v>0</v>
      </c>
      <c r="K89" s="231">
        <f>'CATASTRO,AGUA POT'!L12</f>
        <v>0</v>
      </c>
      <c r="L89" s="231">
        <f>'CATASTRO,AGUA POT'!M12</f>
        <v>600</v>
      </c>
      <c r="M89" s="234">
        <f>'CATASTRO,AGUA POT'!N12</f>
        <v>3544</v>
      </c>
      <c r="N89" s="226"/>
    </row>
    <row r="90" spans="1:14" ht="25.15" customHeight="1" x14ac:dyDescent="0.2">
      <c r="A90" s="227" t="str">
        <f>'CATASTRO,AGUA POT'!B13</f>
        <v>ANA BERTHA GARZA ANAYA</v>
      </c>
      <c r="B90" s="228" t="str">
        <f>'CATASTRO,AGUA POT'!C13</f>
        <v>AGUA POTABLE</v>
      </c>
      <c r="C90" s="229" t="str">
        <f>'CATASTRO,AGUA POT'!D13</f>
        <v>SECRETARIA</v>
      </c>
      <c r="D90" s="230">
        <f>'CATASTRO,AGUA POT'!E13</f>
        <v>16</v>
      </c>
      <c r="E90" s="231">
        <f>'CATASTRO,AGUA POT'!F13</f>
        <v>168</v>
      </c>
      <c r="F90" s="231">
        <f>'CATASTRO,AGUA POT'!G13</f>
        <v>2515</v>
      </c>
      <c r="G90" s="231">
        <f>'CATASTRO,AGUA POT'!H13</f>
        <v>1</v>
      </c>
      <c r="H90" s="231">
        <f>'CATASTRO,AGUA POT'!I13</f>
        <v>16</v>
      </c>
      <c r="I90" s="231">
        <f>'CATASTRO,AGUA POT'!J13</f>
        <v>0</v>
      </c>
      <c r="J90" s="231">
        <f>'CATASTRO,AGUA POT'!K13</f>
        <v>0</v>
      </c>
      <c r="K90" s="231">
        <f>'CATASTRO,AGUA POT'!L13</f>
        <v>0</v>
      </c>
      <c r="L90" s="231">
        <f>'CATASTRO,AGUA POT'!M13</f>
        <v>315</v>
      </c>
      <c r="M90" s="234">
        <f>'CATASTRO,AGUA POT'!N13</f>
        <v>2814</v>
      </c>
      <c r="N90" s="226"/>
    </row>
    <row r="91" spans="1:14" ht="25.15" customHeight="1" x14ac:dyDescent="0.2">
      <c r="A91" s="227" t="str">
        <f>'CATASTRO,AGUA POT'!B14</f>
        <v>MARIA TERESA VAZQUEZ NAVARRETE</v>
      </c>
      <c r="B91" s="228" t="str">
        <f>'CATASTRO,AGUA POT'!C14</f>
        <v>AGUA POTABLE</v>
      </c>
      <c r="C91" s="229" t="str">
        <f>'CATASTRO,AGUA POT'!D14</f>
        <v>INTENDENTE</v>
      </c>
      <c r="D91" s="230">
        <f>'CATASTRO,AGUA POT'!E14</f>
        <v>15</v>
      </c>
      <c r="E91" s="231">
        <f>'CATASTRO,AGUA POT'!F14</f>
        <v>164</v>
      </c>
      <c r="F91" s="231">
        <f>'CATASTRO,AGUA POT'!G14</f>
        <v>2460</v>
      </c>
      <c r="G91" s="232">
        <f>'CATASTRO,AGUA POT'!H14</f>
        <v>1</v>
      </c>
      <c r="H91" s="231">
        <f>'CATASTRO,AGUA POT'!I14</f>
        <v>15</v>
      </c>
      <c r="I91" s="233">
        <f>'CATASTRO,AGUA POT'!J14</f>
        <v>0</v>
      </c>
      <c r="J91" s="231">
        <f>'CATASTRO,AGUA POT'!K14</f>
        <v>0</v>
      </c>
      <c r="K91" s="231">
        <f>'CATASTRO,AGUA POT'!L14</f>
        <v>122</v>
      </c>
      <c r="L91" s="231">
        <f>'CATASTRO,AGUA POT'!M14</f>
        <v>615</v>
      </c>
      <c r="M91" s="234">
        <f>'CATASTRO,AGUA POT'!N14</f>
        <v>2938</v>
      </c>
      <c r="N91" s="226"/>
    </row>
    <row r="92" spans="1:14" ht="25.15" customHeight="1" x14ac:dyDescent="0.2">
      <c r="A92" s="227" t="str">
        <f>'OBRAS PUB'!B9</f>
        <v>JOSE CORONADO CARDENAS</v>
      </c>
      <c r="B92" s="228" t="str">
        <f>'OBRAS PUB'!C9</f>
        <v>OBRAS PUBLICAS</v>
      </c>
      <c r="C92" s="229" t="str">
        <f>'OBRAS PUB'!D9</f>
        <v>DIRECTOR</v>
      </c>
      <c r="D92" s="230">
        <f>'OBRAS PUB'!E9</f>
        <v>16</v>
      </c>
      <c r="E92" s="231">
        <f>'OBRAS PUB'!F9</f>
        <v>458</v>
      </c>
      <c r="F92" s="231">
        <f>'OBRAS PUB'!G9</f>
        <v>7328</v>
      </c>
      <c r="G92" s="231">
        <f>'OBRAS PUB'!H9</f>
        <v>58</v>
      </c>
      <c r="H92" s="231">
        <f>'OBRAS PUB'!I9</f>
        <v>928</v>
      </c>
      <c r="I92" s="231">
        <f>'OBRAS PUB'!J9</f>
        <v>0</v>
      </c>
      <c r="J92" s="231">
        <f>'OBRAS PUB'!K9</f>
        <v>0</v>
      </c>
      <c r="K92" s="231">
        <f>'OBRAS PUB'!L9</f>
        <v>0</v>
      </c>
      <c r="L92" s="231">
        <f>'OBRAS PUB'!M9</f>
        <v>1718</v>
      </c>
      <c r="M92" s="234">
        <f>'OBRAS PUB'!N9</f>
        <v>8118</v>
      </c>
      <c r="N92" s="226"/>
    </row>
    <row r="93" spans="1:14" ht="25.15" customHeight="1" x14ac:dyDescent="0.2">
      <c r="A93" s="227" t="str">
        <f>'OBRAS PUB'!B10</f>
        <v>OSCAR GERARDO LOZANO PEREZ</v>
      </c>
      <c r="B93" s="228" t="str">
        <f>'OBRAS PUB'!C10</f>
        <v>OBRAS PUBLICAS</v>
      </c>
      <c r="C93" s="229" t="str">
        <f>'OBRAS PUB'!D10</f>
        <v>AUXILIAR DIRECTOR</v>
      </c>
      <c r="D93" s="230">
        <f>'OBRAS PUB'!E10</f>
        <v>16</v>
      </c>
      <c r="E93" s="231">
        <f>'OBRAS PUB'!F10</f>
        <v>380</v>
      </c>
      <c r="F93" s="231">
        <f>'OBRAS PUB'!G10</f>
        <v>6080</v>
      </c>
      <c r="G93" s="231">
        <f>'OBRAS PUB'!H10</f>
        <v>46</v>
      </c>
      <c r="H93" s="231">
        <f>'OBRAS PUB'!I10</f>
        <v>736</v>
      </c>
      <c r="I93" s="231">
        <f>'OBRAS PUB'!J10</f>
        <v>0</v>
      </c>
      <c r="J93" s="231">
        <f>'OBRAS PUB'!K10</f>
        <v>0</v>
      </c>
      <c r="K93" s="231">
        <f>'OBRAS PUB'!L10</f>
        <v>0</v>
      </c>
      <c r="L93" s="231">
        <f>'OBRAS PUB'!M10</f>
        <v>1425</v>
      </c>
      <c r="M93" s="234">
        <f>'OBRAS PUB'!N10</f>
        <v>6769</v>
      </c>
      <c r="N93" s="226"/>
    </row>
    <row r="94" spans="1:14" ht="25.15" customHeight="1" x14ac:dyDescent="0.2">
      <c r="A94" s="227" t="str">
        <f>'OBRAS PUB'!B11</f>
        <v>DIEGO TOSCANO CHAVARRIA</v>
      </c>
      <c r="B94" s="228" t="str">
        <f>'OBRAS PUB'!C11</f>
        <v>OBRAS PUBLICAS</v>
      </c>
      <c r="C94" s="229" t="str">
        <f>'OBRAS PUB'!D11</f>
        <v>AUXILIAR OBRAS PUBLICAS</v>
      </c>
      <c r="D94" s="230">
        <f>'OBRAS PUB'!E11</f>
        <v>16</v>
      </c>
      <c r="E94" s="231">
        <f>'OBRAS PUB'!F11</f>
        <v>295</v>
      </c>
      <c r="F94" s="231">
        <f>'OBRAS PUB'!G11</f>
        <v>4720</v>
      </c>
      <c r="G94" s="231">
        <f>'OBRAS PUB'!H11</f>
        <v>28</v>
      </c>
      <c r="H94" s="231">
        <f>'OBRAS PUB'!I11</f>
        <v>448</v>
      </c>
      <c r="I94" s="231">
        <f>'OBRAS PUB'!J11</f>
        <v>0</v>
      </c>
      <c r="J94" s="231">
        <f>'OBRAS PUB'!K11</f>
        <v>0</v>
      </c>
      <c r="K94" s="231">
        <f>'OBRAS PUB'!L11</f>
        <v>0</v>
      </c>
      <c r="L94" s="231">
        <f>'OBRAS PUB'!M11</f>
        <v>1107</v>
      </c>
      <c r="M94" s="234">
        <f>'OBRAS PUB'!N11</f>
        <v>5379</v>
      </c>
      <c r="N94" s="226"/>
    </row>
    <row r="95" spans="1:14" ht="25.15" customHeight="1" x14ac:dyDescent="0.2">
      <c r="A95" s="227" t="str">
        <f>'OBRAS PUB'!B12</f>
        <v>JESSICA IVONNE YAÑEZ RUIZ</v>
      </c>
      <c r="B95" s="228" t="str">
        <f>'OBRAS PUB'!C12</f>
        <v>OBRAS PUBLICAS</v>
      </c>
      <c r="C95" s="229" t="str">
        <f>'OBRAS PUB'!D12</f>
        <v>SECRETARIA</v>
      </c>
      <c r="D95" s="230">
        <f>'OBRAS PUB'!E12</f>
        <v>16</v>
      </c>
      <c r="E95" s="231">
        <f>'OBRAS PUB'!F12</f>
        <v>226</v>
      </c>
      <c r="F95" s="231">
        <f>'OBRAS PUB'!G12</f>
        <v>3616</v>
      </c>
      <c r="G95" s="231">
        <f>'OBRAS PUB'!H12</f>
        <v>9</v>
      </c>
      <c r="H95" s="231">
        <f>'OBRAS PUB'!I12</f>
        <v>144</v>
      </c>
      <c r="I95" s="231">
        <f>'OBRAS PUB'!J12</f>
        <v>0</v>
      </c>
      <c r="J95" s="231">
        <f>'OBRAS PUB'!K12</f>
        <v>0</v>
      </c>
      <c r="K95" s="231">
        <f>'OBRAS PUB'!L12</f>
        <v>155</v>
      </c>
      <c r="L95" s="231">
        <f>'OBRAS PUB'!M12</f>
        <v>848</v>
      </c>
      <c r="M95" s="234">
        <f>'OBRAS PUB'!N12</f>
        <v>4165</v>
      </c>
      <c r="N95" s="226"/>
    </row>
    <row r="96" spans="1:14" ht="25.15" customHeight="1" x14ac:dyDescent="0.2">
      <c r="A96" s="227" t="str">
        <f>'OBRAS PUB'!B13</f>
        <v>MIGUEL MARAVILLA CERVANTES</v>
      </c>
      <c r="B96" s="228" t="str">
        <f>'OBRAS PUB'!C13</f>
        <v>OBRAS PUBLICAS</v>
      </c>
      <c r="C96" s="229" t="str">
        <f>'OBRAS PUB'!D13</f>
        <v>CHOFER DE MAQ.</v>
      </c>
      <c r="D96" s="230">
        <f>'OBRAS PUB'!E13</f>
        <v>16</v>
      </c>
      <c r="E96" s="231">
        <f>'OBRAS PUB'!F13</f>
        <v>295</v>
      </c>
      <c r="F96" s="231">
        <f>'OBRAS PUB'!G13</f>
        <v>4720</v>
      </c>
      <c r="G96" s="232">
        <f>'OBRAS PUB'!H13</f>
        <v>28</v>
      </c>
      <c r="H96" s="231">
        <f>'OBRAS PUB'!I13</f>
        <v>448</v>
      </c>
      <c r="I96" s="233">
        <f>'OBRAS PUB'!J13</f>
        <v>0</v>
      </c>
      <c r="J96" s="231">
        <f>'OBRAS PUB'!K13</f>
        <v>0</v>
      </c>
      <c r="K96" s="231">
        <f>'OBRAS PUB'!L13</f>
        <v>235</v>
      </c>
      <c r="L96" s="231">
        <f>'OBRAS PUB'!M13</f>
        <v>1106</v>
      </c>
      <c r="M96" s="234">
        <f>'OBRAS PUB'!N13</f>
        <v>5143</v>
      </c>
      <c r="N96" s="226"/>
    </row>
    <row r="97" spans="1:14" ht="25.15" customHeight="1" x14ac:dyDescent="0.2">
      <c r="A97" s="227" t="str">
        <f>'OBRAS PUB'!B14</f>
        <v>J. JESUS SOTELO HERRERA</v>
      </c>
      <c r="B97" s="228" t="str">
        <f>'OBRAS PUB'!C14</f>
        <v>OBRAS PUBLICAS</v>
      </c>
      <c r="C97" s="229" t="str">
        <f>'OBRAS PUB'!D14</f>
        <v>CHOFER DE MAQ.</v>
      </c>
      <c r="D97" s="230">
        <f>'OBRAS PUB'!E14</f>
        <v>16</v>
      </c>
      <c r="E97" s="231">
        <f>'OBRAS PUB'!F14</f>
        <v>295</v>
      </c>
      <c r="F97" s="231">
        <f>'OBRAS PUB'!G14</f>
        <v>4720</v>
      </c>
      <c r="G97" s="232">
        <f>'OBRAS PUB'!H14</f>
        <v>28</v>
      </c>
      <c r="H97" s="231">
        <f>'OBRAS PUB'!I14</f>
        <v>448</v>
      </c>
      <c r="I97" s="233">
        <f>'OBRAS PUB'!J14</f>
        <v>0</v>
      </c>
      <c r="J97" s="231">
        <f>'OBRAS PUB'!K14</f>
        <v>0</v>
      </c>
      <c r="K97" s="231">
        <f>'OBRAS PUB'!L14</f>
        <v>235</v>
      </c>
      <c r="L97" s="231">
        <f>'OBRAS PUB'!M14</f>
        <v>1106</v>
      </c>
      <c r="M97" s="234">
        <f>'OBRAS PUB'!N14</f>
        <v>5143</v>
      </c>
      <c r="N97" s="226"/>
    </row>
    <row r="98" spans="1:14" ht="25.15" customHeight="1" x14ac:dyDescent="0.2">
      <c r="A98" s="227" t="str">
        <f>'OBRAS PUB'!B15</f>
        <v>JUAN RAMON MAGAÑA MARTINEZ</v>
      </c>
      <c r="B98" s="228" t="str">
        <f>'OBRAS PUB'!C15</f>
        <v>OBRAS PUBLICAS</v>
      </c>
      <c r="C98" s="229" t="str">
        <f>'OBRAS PUB'!D15</f>
        <v>CHOFER DE MAQ.</v>
      </c>
      <c r="D98" s="230">
        <f>'OBRAS PUB'!E15</f>
        <v>16</v>
      </c>
      <c r="E98" s="231">
        <f>'OBRAS PUB'!F15</f>
        <v>295</v>
      </c>
      <c r="F98" s="231">
        <f>'OBRAS PUB'!G15</f>
        <v>4720</v>
      </c>
      <c r="G98" s="232">
        <f>'OBRAS PUB'!H15</f>
        <v>28</v>
      </c>
      <c r="H98" s="231">
        <f>'OBRAS PUB'!I15</f>
        <v>448</v>
      </c>
      <c r="I98" s="233">
        <f>'OBRAS PUB'!J15</f>
        <v>0</v>
      </c>
      <c r="J98" s="231">
        <f>'OBRAS PUB'!K15</f>
        <v>0</v>
      </c>
      <c r="K98" s="231">
        <f>'OBRAS PUB'!L15</f>
        <v>235</v>
      </c>
      <c r="L98" s="231">
        <f>'OBRAS PUB'!M15</f>
        <v>1106</v>
      </c>
      <c r="M98" s="234">
        <f>'OBRAS PUB'!N15</f>
        <v>5143</v>
      </c>
      <c r="N98" s="226"/>
    </row>
    <row r="99" spans="1:14" ht="25.15" customHeight="1" x14ac:dyDescent="0.2">
      <c r="A99" s="227" t="str">
        <f>'OBRAS PUB'!B16</f>
        <v>SERGIO DANIEL BARAJAS SOTELO</v>
      </c>
      <c r="B99" s="228" t="str">
        <f>'OBRAS PUB'!C16</f>
        <v>OBRAS PUBLICAS</v>
      </c>
      <c r="C99" s="229" t="str">
        <f>'OBRAS PUB'!D16</f>
        <v>CHOFER DE MAQ.</v>
      </c>
      <c r="D99" s="230">
        <f>'OBRAS PUB'!E16</f>
        <v>16</v>
      </c>
      <c r="E99" s="231">
        <f>'OBRAS PUB'!F16</f>
        <v>295</v>
      </c>
      <c r="F99" s="231">
        <f>'OBRAS PUB'!G16</f>
        <v>4720</v>
      </c>
      <c r="G99" s="232">
        <f>'OBRAS PUB'!H16</f>
        <v>28</v>
      </c>
      <c r="H99" s="231">
        <f>'OBRAS PUB'!I16</f>
        <v>448</v>
      </c>
      <c r="I99" s="233">
        <f>'OBRAS PUB'!J16</f>
        <v>0</v>
      </c>
      <c r="J99" s="231">
        <f>'OBRAS PUB'!K16</f>
        <v>0</v>
      </c>
      <c r="K99" s="231">
        <f>'OBRAS PUB'!L16</f>
        <v>235</v>
      </c>
      <c r="L99" s="231">
        <f>'OBRAS PUB'!M16</f>
        <v>1106</v>
      </c>
      <c r="M99" s="234">
        <f>'OBRAS PUB'!N16</f>
        <v>5143</v>
      </c>
      <c r="N99" s="226"/>
    </row>
    <row r="100" spans="1:14" ht="25.15" customHeight="1" x14ac:dyDescent="0.2">
      <c r="A100" s="227" t="str">
        <f>'OBRAS PUB'!B17</f>
        <v>JORGE LUIS MARTINEZ MARTINEZ</v>
      </c>
      <c r="B100" s="228" t="str">
        <f>'OBRAS PUB'!C17</f>
        <v>OBRAS PUBLICAS</v>
      </c>
      <c r="C100" s="229" t="str">
        <f>'OBRAS PUB'!D17</f>
        <v>CHOFER DE MAQ.</v>
      </c>
      <c r="D100" s="230">
        <f>'OBRAS PUB'!E17</f>
        <v>16</v>
      </c>
      <c r="E100" s="231">
        <f>'OBRAS PUB'!F17</f>
        <v>295</v>
      </c>
      <c r="F100" s="231">
        <f>'OBRAS PUB'!G17</f>
        <v>4720</v>
      </c>
      <c r="G100" s="232">
        <f>'OBRAS PUB'!H17</f>
        <v>28</v>
      </c>
      <c r="H100" s="231">
        <f>'OBRAS PUB'!I17</f>
        <v>448</v>
      </c>
      <c r="I100" s="233">
        <f>'OBRAS PUB'!J17</f>
        <v>0</v>
      </c>
      <c r="J100" s="231">
        <f>'OBRAS PUB'!K17</f>
        <v>0</v>
      </c>
      <c r="K100" s="231">
        <f>'OBRAS PUB'!L17</f>
        <v>235</v>
      </c>
      <c r="L100" s="231">
        <f>'OBRAS PUB'!M17</f>
        <v>1106</v>
      </c>
      <c r="M100" s="234">
        <f>'OBRAS PUB'!N17</f>
        <v>5143</v>
      </c>
      <c r="N100" s="226"/>
    </row>
    <row r="101" spans="1:14" ht="25.15" customHeight="1" x14ac:dyDescent="0.2">
      <c r="A101" s="227" t="str">
        <f>'SER PUB I'!B7</f>
        <v>JORGE ALFREDO VALLE NEGRETE</v>
      </c>
      <c r="B101" s="228" t="str">
        <f>'SER PUB I'!C7</f>
        <v>CEMENTERIO</v>
      </c>
      <c r="C101" s="229" t="str">
        <f>'SER PUB I'!D7</f>
        <v>ENCARGADO PANTEON</v>
      </c>
      <c r="D101" s="230">
        <f>'SER PUB I'!E7</f>
        <v>16</v>
      </c>
      <c r="E101" s="231">
        <f>'SER PUB I'!F7</f>
        <v>148</v>
      </c>
      <c r="F101" s="231">
        <f>'SER PUB I'!G7</f>
        <v>2368</v>
      </c>
      <c r="G101" s="232">
        <f>'SER PUB I'!H7</f>
        <v>0</v>
      </c>
      <c r="H101" s="231">
        <f>'SER PUB I'!I7</f>
        <v>0</v>
      </c>
      <c r="I101" s="233">
        <f>'SER PUB I'!J7</f>
        <v>3</v>
      </c>
      <c r="J101" s="231">
        <f>'SER PUB I'!K7</f>
        <v>48</v>
      </c>
      <c r="K101" s="231">
        <f>'SER PUB I'!L7</f>
        <v>0</v>
      </c>
      <c r="L101" s="231">
        <f>'SER PUB I'!M7</f>
        <v>555</v>
      </c>
      <c r="M101" s="234">
        <f>'SER PUB I'!N7</f>
        <v>2971</v>
      </c>
      <c r="N101" s="226"/>
    </row>
    <row r="102" spans="1:14" ht="25.15" customHeight="1" x14ac:dyDescent="0.2">
      <c r="A102" s="227" t="str">
        <f>'SER PUB I'!B8</f>
        <v>ANTONIO SILVA VALDOVINOS</v>
      </c>
      <c r="B102" s="228" t="str">
        <f>'SER PUB I'!C8</f>
        <v>CEMENTERIO</v>
      </c>
      <c r="C102" s="229" t="str">
        <f>'SER PUB I'!D8</f>
        <v>AUX. INTENDENCIA</v>
      </c>
      <c r="D102" s="230">
        <f>'SER PUB I'!E8</f>
        <v>16</v>
      </c>
      <c r="E102" s="231">
        <f>'SER PUB I'!F8</f>
        <v>148</v>
      </c>
      <c r="F102" s="231">
        <f>'SER PUB I'!G8</f>
        <v>2368</v>
      </c>
      <c r="G102" s="232">
        <f>'SER PUB I'!H8</f>
        <v>0</v>
      </c>
      <c r="H102" s="231">
        <f>'SER PUB I'!I8</f>
        <v>0</v>
      </c>
      <c r="I102" s="233">
        <f>'SER PUB I'!J8</f>
        <v>3</v>
      </c>
      <c r="J102" s="231">
        <f>'SER PUB I'!K8</f>
        <v>48</v>
      </c>
      <c r="K102" s="231">
        <f>'SER PUB I'!L8</f>
        <v>0</v>
      </c>
      <c r="L102" s="231">
        <f>'SER PUB I'!M8</f>
        <v>555</v>
      </c>
      <c r="M102" s="234">
        <f>'SER PUB I'!N8</f>
        <v>2971</v>
      </c>
      <c r="N102" s="226"/>
    </row>
    <row r="103" spans="1:14" ht="25.15" customHeight="1" x14ac:dyDescent="0.2">
      <c r="A103" s="227" t="str">
        <f>'SER PUB I'!B9</f>
        <v>MARGARITA RAMOS RODRIGUEZ</v>
      </c>
      <c r="B103" s="228" t="str">
        <f>'SER PUB I'!C9</f>
        <v>CEMENTERIO</v>
      </c>
      <c r="C103" s="229" t="str">
        <f>'SER PUB I'!D9</f>
        <v>AUX. INTENDENCIA</v>
      </c>
      <c r="D103" s="230">
        <f>'SER PUB I'!E9</f>
        <v>16</v>
      </c>
      <c r="E103" s="231">
        <f>'SER PUB I'!F9</f>
        <v>114</v>
      </c>
      <c r="F103" s="231">
        <f>'SER PUB I'!G9</f>
        <v>1710</v>
      </c>
      <c r="G103" s="232">
        <f>'SER PUB I'!H9</f>
        <v>0</v>
      </c>
      <c r="H103" s="231">
        <f>'SER PUB I'!I9</f>
        <v>0</v>
      </c>
      <c r="I103" s="233">
        <f>'SER PUB I'!J9</f>
        <v>7</v>
      </c>
      <c r="J103" s="231">
        <f>'SER PUB I'!K9</f>
        <v>112</v>
      </c>
      <c r="K103" s="231">
        <f>'SER PUB I'!L9</f>
        <v>85</v>
      </c>
      <c r="L103" s="231">
        <f>'SER PUB I'!M9</f>
        <v>428</v>
      </c>
      <c r="M103" s="234">
        <f>'SER PUB I'!N9</f>
        <v>2165</v>
      </c>
      <c r="N103" s="226"/>
    </row>
    <row r="104" spans="1:14" ht="25.15" customHeight="1" x14ac:dyDescent="0.2">
      <c r="A104" s="227" t="str">
        <f>'SER PUB I'!B10</f>
        <v>MANUEL ZAMBRANO SOTELO</v>
      </c>
      <c r="B104" s="228" t="str">
        <f>'SER PUB I'!C10</f>
        <v>RASTRO</v>
      </c>
      <c r="C104" s="229" t="str">
        <f>'SER PUB I'!D10</f>
        <v>GUARDA RASTRO</v>
      </c>
      <c r="D104" s="230">
        <f>'SER PUB I'!E10</f>
        <v>16</v>
      </c>
      <c r="E104" s="231">
        <f>'SER PUB I'!F10</f>
        <v>148</v>
      </c>
      <c r="F104" s="231">
        <f>'SER PUB I'!G10</f>
        <v>2368</v>
      </c>
      <c r="G104" s="231">
        <f>'SER PUB I'!H10</f>
        <v>0</v>
      </c>
      <c r="H104" s="231">
        <f>'SER PUB I'!I10</f>
        <v>0</v>
      </c>
      <c r="I104" s="231">
        <f>'SER PUB I'!J10</f>
        <v>3</v>
      </c>
      <c r="J104" s="231">
        <f>'SER PUB I'!K10</f>
        <v>48</v>
      </c>
      <c r="K104" s="231">
        <f>'SER PUB I'!L10</f>
        <v>0</v>
      </c>
      <c r="L104" s="231">
        <f>'SER PUB I'!M10</f>
        <v>555</v>
      </c>
      <c r="M104" s="234">
        <f>'SER PUB I'!N10</f>
        <v>2971</v>
      </c>
      <c r="N104" s="226"/>
    </row>
    <row r="105" spans="1:14" ht="25.15" customHeight="1" x14ac:dyDescent="0.2">
      <c r="A105" s="227" t="str">
        <f>'SER PUB I'!B11</f>
        <v>JUAN JOSE DIAZ CARDENAS</v>
      </c>
      <c r="B105" s="228" t="str">
        <f>'SER PUB I'!C11</f>
        <v>RASTRO</v>
      </c>
      <c r="C105" s="229" t="str">
        <f>'SER PUB I'!D11</f>
        <v>ASEADOR</v>
      </c>
      <c r="D105" s="230">
        <f>'SER PUB I'!E11</f>
        <v>16</v>
      </c>
      <c r="E105" s="231">
        <f>'SER PUB I'!F11</f>
        <v>168</v>
      </c>
      <c r="F105" s="231">
        <f>'SER PUB I'!G11</f>
        <v>2688</v>
      </c>
      <c r="G105" s="232">
        <f>'SER PUB I'!H11</f>
        <v>1</v>
      </c>
      <c r="H105" s="231">
        <f>'SER PUB I'!I11</f>
        <v>16</v>
      </c>
      <c r="I105" s="233">
        <f>'SER PUB I'!J11</f>
        <v>0</v>
      </c>
      <c r="J105" s="231">
        <f>'SER PUB I'!K11</f>
        <v>0</v>
      </c>
      <c r="K105" s="231">
        <f>'SER PUB I'!L11</f>
        <v>126</v>
      </c>
      <c r="L105" s="231">
        <f>'SER PUB I'!M11</f>
        <v>630</v>
      </c>
      <c r="M105" s="234">
        <f>'SER PUB I'!N11</f>
        <v>3176</v>
      </c>
      <c r="N105" s="226"/>
    </row>
    <row r="106" spans="1:14" ht="25.15" customHeight="1" x14ac:dyDescent="0.2">
      <c r="A106" s="227" t="str">
        <f>'SER PUB I'!B12</f>
        <v>FCO. DAVID CERVANTES VALDOVINOS</v>
      </c>
      <c r="B106" s="228" t="str">
        <f>'SER PUB I'!C12</f>
        <v>RASTRO</v>
      </c>
      <c r="C106" s="229" t="str">
        <f>'SER PUB I'!D12</f>
        <v>VETERINARIO</v>
      </c>
      <c r="D106" s="230">
        <f>'SER PUB I'!E12</f>
        <v>16</v>
      </c>
      <c r="E106" s="231">
        <f>'SER PUB I'!F12</f>
        <v>132</v>
      </c>
      <c r="F106" s="231">
        <f>'SER PUB I'!G12</f>
        <v>2112</v>
      </c>
      <c r="G106" s="232">
        <f>'SER PUB I'!H12</f>
        <v>0</v>
      </c>
      <c r="H106" s="231">
        <f>'SER PUB I'!I12</f>
        <v>0</v>
      </c>
      <c r="I106" s="233">
        <f>'SER PUB I'!J12</f>
        <v>5</v>
      </c>
      <c r="J106" s="231">
        <f>'SER PUB I'!K12</f>
        <v>80</v>
      </c>
      <c r="K106" s="231">
        <f>'SER PUB I'!L12</f>
        <v>98</v>
      </c>
      <c r="L106" s="231">
        <f>'SER PUB I'!M12</f>
        <v>495</v>
      </c>
      <c r="M106" s="234">
        <f>'SER PUB I'!N12</f>
        <v>2589</v>
      </c>
      <c r="N106" s="226"/>
    </row>
    <row r="107" spans="1:14" ht="25.15" customHeight="1" x14ac:dyDescent="0.2">
      <c r="A107" s="227" t="str">
        <f>'SER PUB I'!B13</f>
        <v>SIGIFREDO MACIAS VALENCIA</v>
      </c>
      <c r="B107" s="228" t="str">
        <f>'SER PUB I'!C13</f>
        <v>ALUMBRADO PUB.</v>
      </c>
      <c r="C107" s="229" t="str">
        <f>'SER PUB I'!D13</f>
        <v>ELECTRICISTA</v>
      </c>
      <c r="D107" s="230">
        <f>'SER PUB I'!E13</f>
        <v>16</v>
      </c>
      <c r="E107" s="231">
        <f>'SER PUB I'!F13</f>
        <v>256</v>
      </c>
      <c r="F107" s="231">
        <f>'SER PUB I'!G13</f>
        <v>4096</v>
      </c>
      <c r="G107" s="231">
        <f>'SER PUB I'!H13</f>
        <v>22</v>
      </c>
      <c r="H107" s="231">
        <f>'SER PUB I'!I13</f>
        <v>352</v>
      </c>
      <c r="I107" s="231">
        <f>'SER PUB I'!J13</f>
        <v>0</v>
      </c>
      <c r="J107" s="231">
        <f>'SER PUB I'!K13</f>
        <v>0</v>
      </c>
      <c r="K107" s="231">
        <f>'SER PUB I'!L13</f>
        <v>0</v>
      </c>
      <c r="L107" s="231">
        <f>'SER PUB I'!M13</f>
        <v>960</v>
      </c>
      <c r="M107" s="234">
        <f>'SER PUB I'!N13</f>
        <v>4704</v>
      </c>
      <c r="N107" s="226"/>
    </row>
    <row r="108" spans="1:14" ht="25.15" customHeight="1" x14ac:dyDescent="0.2">
      <c r="A108" s="227" t="str">
        <f>'SER PUB I'!B14</f>
        <v>ROBERTO CASTRO CORONA</v>
      </c>
      <c r="B108" s="228" t="str">
        <f>'SER PUB I'!C14</f>
        <v>ALUMBRADO PUB.</v>
      </c>
      <c r="C108" s="229" t="str">
        <f>'SER PUB I'!D14</f>
        <v>AUX ELECTRICISTA</v>
      </c>
      <c r="D108" s="230">
        <f>'SER PUB I'!E14</f>
        <v>16</v>
      </c>
      <c r="E108" s="231">
        <f>'SER PUB I'!F14</f>
        <v>197</v>
      </c>
      <c r="F108" s="231">
        <f>'SER PUB I'!G14</f>
        <v>3152</v>
      </c>
      <c r="G108" s="232">
        <f>'SER PUB I'!H14</f>
        <v>5</v>
      </c>
      <c r="H108" s="231">
        <f>'SER PUB I'!I14</f>
        <v>80</v>
      </c>
      <c r="I108" s="233">
        <f>'SER PUB I'!J14</f>
        <v>0</v>
      </c>
      <c r="J108" s="231">
        <f>'SER PUB I'!K14</f>
        <v>0</v>
      </c>
      <c r="K108" s="231">
        <f>'SER PUB I'!L14</f>
        <v>0</v>
      </c>
      <c r="L108" s="231">
        <f>'SER PUB I'!M14</f>
        <v>739</v>
      </c>
      <c r="M108" s="234">
        <f>'SER PUB I'!N14</f>
        <v>3811</v>
      </c>
      <c r="N108" s="226"/>
    </row>
    <row r="109" spans="1:14" ht="25.15" customHeight="1" x14ac:dyDescent="0.2">
      <c r="A109" s="227" t="str">
        <f>'SER PUB II'!B8</f>
        <v>MARTIN NUÑEZ RAMIREZ</v>
      </c>
      <c r="B109" s="228" t="str">
        <f>'SER PUB II'!C8</f>
        <v>ASEO PUBLICO</v>
      </c>
      <c r="C109" s="229" t="str">
        <f>'SER PUB II'!D8</f>
        <v>ASEADOR</v>
      </c>
      <c r="D109" s="230">
        <f>'SER PUB II'!E8</f>
        <v>16</v>
      </c>
      <c r="E109" s="231">
        <f>'SER PUB II'!F8</f>
        <v>168</v>
      </c>
      <c r="F109" s="231">
        <f>'SER PUB II'!G8</f>
        <v>2688</v>
      </c>
      <c r="G109" s="232">
        <f>'SER PUB II'!H8</f>
        <v>1</v>
      </c>
      <c r="H109" s="231">
        <f>'SER PUB II'!I8</f>
        <v>16</v>
      </c>
      <c r="I109" s="233">
        <f>'SER PUB II'!J8</f>
        <v>0</v>
      </c>
      <c r="J109" s="231">
        <f>'SER PUB II'!K8</f>
        <v>0</v>
      </c>
      <c r="K109" s="231">
        <f>'SER PUB II'!L8</f>
        <v>126</v>
      </c>
      <c r="L109" s="231">
        <f>'SER PUB II'!M8</f>
        <v>630</v>
      </c>
      <c r="M109" s="234">
        <f>'SER PUB II'!N8</f>
        <v>3176</v>
      </c>
      <c r="N109" s="226"/>
    </row>
    <row r="110" spans="1:14" ht="25.15" customHeight="1" x14ac:dyDescent="0.2">
      <c r="A110" s="227" t="str">
        <f>'SER PUB II'!B9</f>
        <v>PEDRO MEDINA FONSECA</v>
      </c>
      <c r="B110" s="228" t="str">
        <f>'SER PUB II'!C9</f>
        <v>ASEO PUBLICO</v>
      </c>
      <c r="C110" s="229" t="str">
        <f>'SER PUB II'!D9</f>
        <v>ASEADOR</v>
      </c>
      <c r="D110" s="230">
        <f>'SER PUB II'!E9</f>
        <v>16</v>
      </c>
      <c r="E110" s="231">
        <f>'SER PUB II'!F9</f>
        <v>168</v>
      </c>
      <c r="F110" s="231">
        <f>'SER PUB II'!G9</f>
        <v>2688</v>
      </c>
      <c r="G110" s="232">
        <f>'SER PUB II'!H9</f>
        <v>1</v>
      </c>
      <c r="H110" s="231">
        <f>'SER PUB II'!I9</f>
        <v>16</v>
      </c>
      <c r="I110" s="233">
        <f>'SER PUB II'!J9</f>
        <v>0</v>
      </c>
      <c r="J110" s="231">
        <f>'SER PUB II'!K9</f>
        <v>0</v>
      </c>
      <c r="K110" s="231">
        <f>'SER PUB II'!L9</f>
        <v>126</v>
      </c>
      <c r="L110" s="231">
        <f>'SER PUB II'!M9</f>
        <v>630</v>
      </c>
      <c r="M110" s="234">
        <f>'SER PUB II'!N9</f>
        <v>3176</v>
      </c>
      <c r="N110" s="226"/>
    </row>
    <row r="111" spans="1:14" ht="25.15" customHeight="1" x14ac:dyDescent="0.2">
      <c r="A111" s="227" t="str">
        <f>'SER PUB II'!B10</f>
        <v>FELIPE FLORES NEGRETE</v>
      </c>
      <c r="B111" s="228" t="str">
        <f>'SER PUB II'!C10</f>
        <v>ASEO PUBLICO</v>
      </c>
      <c r="C111" s="229" t="str">
        <f>'SER PUB II'!D10</f>
        <v>ASEADOR</v>
      </c>
      <c r="D111" s="230">
        <f>'SER PUB II'!E10</f>
        <v>16</v>
      </c>
      <c r="E111" s="231">
        <f>'SER PUB II'!F10</f>
        <v>168</v>
      </c>
      <c r="F111" s="231">
        <f>'SER PUB II'!G10</f>
        <v>2688</v>
      </c>
      <c r="G111" s="232">
        <f>'SER PUB II'!H10</f>
        <v>1</v>
      </c>
      <c r="H111" s="231">
        <f>'SER PUB II'!I10</f>
        <v>16</v>
      </c>
      <c r="I111" s="233">
        <f>'SER PUB II'!J10</f>
        <v>0</v>
      </c>
      <c r="J111" s="231">
        <f>'SER PUB II'!K10</f>
        <v>0</v>
      </c>
      <c r="K111" s="231">
        <f>'SER PUB II'!L10</f>
        <v>126</v>
      </c>
      <c r="L111" s="231">
        <f>'SER PUB II'!M10</f>
        <v>630</v>
      </c>
      <c r="M111" s="234">
        <f>'SER PUB II'!N10</f>
        <v>3176</v>
      </c>
      <c r="N111" s="226"/>
    </row>
    <row r="112" spans="1:14" ht="25.15" customHeight="1" x14ac:dyDescent="0.2">
      <c r="A112" s="227" t="str">
        <f>'SER PUB II'!B11</f>
        <v>MARTIN FONSECA RAMOS</v>
      </c>
      <c r="B112" s="228" t="str">
        <f>'SER PUB II'!C11</f>
        <v>ASEO PUBLICO</v>
      </c>
      <c r="C112" s="229" t="str">
        <f>'SER PUB II'!D11</f>
        <v>ASEADOR</v>
      </c>
      <c r="D112" s="230">
        <f>'SER PUB II'!E11</f>
        <v>16</v>
      </c>
      <c r="E112" s="231">
        <f>'SER PUB II'!F11</f>
        <v>168</v>
      </c>
      <c r="F112" s="231">
        <f>'SER PUB II'!G11</f>
        <v>2688</v>
      </c>
      <c r="G112" s="232">
        <f>'SER PUB II'!H11</f>
        <v>1</v>
      </c>
      <c r="H112" s="231">
        <f>'SER PUB II'!I11</f>
        <v>16</v>
      </c>
      <c r="I112" s="233">
        <f>'SER PUB II'!J11</f>
        <v>0</v>
      </c>
      <c r="J112" s="231">
        <f>'SER PUB II'!K11</f>
        <v>0</v>
      </c>
      <c r="K112" s="231">
        <f>'SER PUB II'!L11</f>
        <v>126</v>
      </c>
      <c r="L112" s="231">
        <f>'SER PUB II'!M11</f>
        <v>630</v>
      </c>
      <c r="M112" s="234">
        <f>'SER PUB II'!N11</f>
        <v>3176</v>
      </c>
      <c r="N112" s="226"/>
    </row>
    <row r="113" spans="1:14" ht="25.15" customHeight="1" x14ac:dyDescent="0.2">
      <c r="A113" s="227" t="str">
        <f>'SER PUB II'!B12</f>
        <v>GERARDO CONTRERAS RAMIREZ</v>
      </c>
      <c r="B113" s="228" t="str">
        <f>'SER PUB II'!C12</f>
        <v>ASEO PUBLICO</v>
      </c>
      <c r="C113" s="229" t="str">
        <f>'SER PUB II'!D12</f>
        <v>ASEADOR</v>
      </c>
      <c r="D113" s="230">
        <f>'SER PUB II'!E12</f>
        <v>16</v>
      </c>
      <c r="E113" s="231">
        <f>'SER PUB II'!F12</f>
        <v>168</v>
      </c>
      <c r="F113" s="231">
        <f>'SER PUB II'!G12</f>
        <v>2688</v>
      </c>
      <c r="G113" s="232">
        <f>'SER PUB II'!H12</f>
        <v>1</v>
      </c>
      <c r="H113" s="231">
        <f>'SER PUB II'!I12</f>
        <v>16</v>
      </c>
      <c r="I113" s="233">
        <f>'SER PUB II'!J12</f>
        <v>0</v>
      </c>
      <c r="J113" s="231">
        <f>'SER PUB II'!K12</f>
        <v>0</v>
      </c>
      <c r="K113" s="231">
        <f>'SER PUB II'!L12</f>
        <v>126</v>
      </c>
      <c r="L113" s="231">
        <f>'SER PUB II'!M12</f>
        <v>630</v>
      </c>
      <c r="M113" s="234">
        <f>'SER PUB II'!N12</f>
        <v>3176</v>
      </c>
      <c r="N113" s="226"/>
    </row>
    <row r="114" spans="1:14" ht="25.15" customHeight="1" x14ac:dyDescent="0.2">
      <c r="A114" s="227" t="str">
        <f>'SER PUB II'!B13</f>
        <v>PEDRO GALVEZ CERVANTES</v>
      </c>
      <c r="B114" s="228" t="str">
        <f>'SER PUB II'!C13</f>
        <v>ASEO PUBLICO</v>
      </c>
      <c r="C114" s="229" t="str">
        <f>'SER PUB II'!D13</f>
        <v>ASEADOR</v>
      </c>
      <c r="D114" s="230">
        <f>'SER PUB II'!E13</f>
        <v>16</v>
      </c>
      <c r="E114" s="231">
        <f>'SER PUB II'!F13</f>
        <v>168</v>
      </c>
      <c r="F114" s="231">
        <f>'SER PUB II'!G13</f>
        <v>2688</v>
      </c>
      <c r="G114" s="232">
        <f>'SER PUB II'!H13</f>
        <v>1</v>
      </c>
      <c r="H114" s="231">
        <f>'SER PUB II'!I13</f>
        <v>16</v>
      </c>
      <c r="I114" s="233">
        <f>'SER PUB II'!J13</f>
        <v>0</v>
      </c>
      <c r="J114" s="231">
        <f>'SER PUB II'!K13</f>
        <v>0</v>
      </c>
      <c r="K114" s="231">
        <f>'SER PUB II'!L13</f>
        <v>126</v>
      </c>
      <c r="L114" s="231">
        <f>'SER PUB II'!M13</f>
        <v>630</v>
      </c>
      <c r="M114" s="234">
        <f>'SER PUB II'!N13</f>
        <v>3176</v>
      </c>
      <c r="N114" s="226"/>
    </row>
    <row r="115" spans="1:14" ht="25.15" customHeight="1" x14ac:dyDescent="0.2">
      <c r="A115" s="227" t="str">
        <f>'SER PUB II'!B14</f>
        <v>CUAUHTEMOC BOJORGE Pérez</v>
      </c>
      <c r="B115" s="228" t="str">
        <f>'SER PUB II'!C14</f>
        <v>ASEO PUBLICO</v>
      </c>
      <c r="C115" s="229" t="str">
        <f>'SER PUB II'!D14</f>
        <v>ASEADOR</v>
      </c>
      <c r="D115" s="230">
        <f>'SER PUB II'!E14</f>
        <v>16</v>
      </c>
      <c r="E115" s="231">
        <f>'SER PUB II'!F14</f>
        <v>168</v>
      </c>
      <c r="F115" s="231">
        <f>'SER PUB II'!G14</f>
        <v>2688</v>
      </c>
      <c r="G115" s="232">
        <f>'SER PUB II'!H14</f>
        <v>1</v>
      </c>
      <c r="H115" s="231">
        <f>'SER PUB II'!I14</f>
        <v>16</v>
      </c>
      <c r="I115" s="233">
        <f>'SER PUB II'!J14</f>
        <v>0</v>
      </c>
      <c r="J115" s="231">
        <f>'SER PUB II'!K14</f>
        <v>0</v>
      </c>
      <c r="K115" s="231">
        <f>'SER PUB II'!L14</f>
        <v>126</v>
      </c>
      <c r="L115" s="231">
        <f>'SER PUB II'!M14</f>
        <v>630</v>
      </c>
      <c r="M115" s="234">
        <f>'SER PUB II'!N14</f>
        <v>3176</v>
      </c>
      <c r="N115" s="226"/>
    </row>
    <row r="116" spans="1:14" ht="25.15" customHeight="1" x14ac:dyDescent="0.2">
      <c r="A116" s="227" t="str">
        <f>'SER PUB II'!B15</f>
        <v>RICARDO González CEJA</v>
      </c>
      <c r="B116" s="228" t="str">
        <f>'SER PUB II'!C15</f>
        <v>ASEO PUBLICO</v>
      </c>
      <c r="C116" s="229" t="str">
        <f>'SER PUB II'!D15</f>
        <v>ASEADOR</v>
      </c>
      <c r="D116" s="230">
        <f>'SER PUB II'!E15</f>
        <v>16</v>
      </c>
      <c r="E116" s="231">
        <f>'SER PUB II'!F15</f>
        <v>168</v>
      </c>
      <c r="F116" s="231">
        <f>'SER PUB II'!G15</f>
        <v>2688</v>
      </c>
      <c r="G116" s="232">
        <f>'SER PUB II'!H15</f>
        <v>1</v>
      </c>
      <c r="H116" s="231">
        <f>'SER PUB II'!I15</f>
        <v>16</v>
      </c>
      <c r="I116" s="233">
        <f>'SER PUB II'!J15</f>
        <v>0</v>
      </c>
      <c r="J116" s="231">
        <f>'SER PUB II'!K15</f>
        <v>0</v>
      </c>
      <c r="K116" s="231">
        <f>'SER PUB II'!L15</f>
        <v>126</v>
      </c>
      <c r="L116" s="231">
        <f>'SER PUB II'!M15</f>
        <v>630</v>
      </c>
      <c r="M116" s="234">
        <f>'SER PUB II'!N15</f>
        <v>3176</v>
      </c>
      <c r="N116" s="226"/>
    </row>
    <row r="117" spans="1:14" ht="25.15" customHeight="1" x14ac:dyDescent="0.2">
      <c r="A117" s="227" t="str">
        <f>'SER PUB II'!B16</f>
        <v>LUIS MANUEL BOJORGE HERNANDEZ</v>
      </c>
      <c r="B117" s="228" t="str">
        <f>'SER PUB II'!C16</f>
        <v>ASEO PUBLICO</v>
      </c>
      <c r="C117" s="229" t="str">
        <f>'SER PUB II'!D16</f>
        <v>ASEADOR</v>
      </c>
      <c r="D117" s="230">
        <f>'SER PUB II'!E16</f>
        <v>16</v>
      </c>
      <c r="E117" s="231">
        <f>'SER PUB II'!F16</f>
        <v>168</v>
      </c>
      <c r="F117" s="231">
        <f>'SER PUB II'!G16</f>
        <v>2688</v>
      </c>
      <c r="G117" s="231">
        <f>'SER PUB II'!H16</f>
        <v>1</v>
      </c>
      <c r="H117" s="231">
        <f>'SER PUB II'!I16</f>
        <v>16</v>
      </c>
      <c r="I117" s="231">
        <f>'SER PUB II'!J16</f>
        <v>0</v>
      </c>
      <c r="J117" s="231">
        <f>'SER PUB II'!K16</f>
        <v>0</v>
      </c>
      <c r="K117" s="231">
        <f>'SER PUB II'!L16</f>
        <v>0</v>
      </c>
      <c r="L117" s="231">
        <f>'SER PUB II'!M16</f>
        <v>630</v>
      </c>
      <c r="M117" s="234">
        <f>'SER PUB II'!N16</f>
        <v>3302</v>
      </c>
      <c r="N117" s="226"/>
    </row>
    <row r="118" spans="1:14" ht="25.15" customHeight="1" x14ac:dyDescent="0.2">
      <c r="A118" s="227" t="str">
        <f>'SER PUB II'!B17</f>
        <v>MARTIN HERNANDEZ MARTINEZ</v>
      </c>
      <c r="B118" s="228" t="str">
        <f>'SER PUB II'!C17</f>
        <v>ASEO PUBLICO</v>
      </c>
      <c r="C118" s="229" t="str">
        <f>'SER PUB II'!D17</f>
        <v>CHOFER</v>
      </c>
      <c r="D118" s="230">
        <f>'SER PUB II'!E17</f>
        <v>16</v>
      </c>
      <c r="E118" s="231">
        <f>'SER PUB II'!F17</f>
        <v>206</v>
      </c>
      <c r="F118" s="231">
        <f>'SER PUB II'!G17</f>
        <v>3296</v>
      </c>
      <c r="G118" s="231">
        <f>'SER PUB II'!H17</f>
        <v>6</v>
      </c>
      <c r="H118" s="231">
        <f>'SER PUB II'!I17</f>
        <v>96</v>
      </c>
      <c r="I118" s="231">
        <f>'SER PUB II'!J17</f>
        <v>0</v>
      </c>
      <c r="J118" s="231">
        <f>'SER PUB II'!K17</f>
        <v>0</v>
      </c>
      <c r="K118" s="231">
        <f>'SER PUB II'!L17</f>
        <v>0</v>
      </c>
      <c r="L118" s="231">
        <f>'SER PUB II'!M17</f>
        <v>400</v>
      </c>
      <c r="M118" s="234">
        <f>'SER PUB II'!N17</f>
        <v>3600</v>
      </c>
      <c r="N118" s="226"/>
    </row>
    <row r="119" spans="1:14" ht="25.15" customHeight="1" x14ac:dyDescent="0.2">
      <c r="A119" s="227" t="str">
        <f>'SER PUB II'!B18</f>
        <v>LUCIO FLORES NEGRETE</v>
      </c>
      <c r="B119" s="228" t="str">
        <f>'SER PUB II'!C18</f>
        <v>ASEO PUBLICO</v>
      </c>
      <c r="C119" s="229" t="str">
        <f>'SER PUB II'!D18</f>
        <v>CHOFER</v>
      </c>
      <c r="D119" s="230">
        <f>'SER PUB II'!E18</f>
        <v>16</v>
      </c>
      <c r="E119" s="231">
        <f>'SER PUB II'!F18</f>
        <v>206</v>
      </c>
      <c r="F119" s="231">
        <f>'SER PUB II'!G18</f>
        <v>3296</v>
      </c>
      <c r="G119" s="232">
        <f>'SER PUB II'!H18</f>
        <v>6</v>
      </c>
      <c r="H119" s="231">
        <f>'SER PUB II'!I18</f>
        <v>96</v>
      </c>
      <c r="I119" s="233">
        <f>'SER PUB II'!J18</f>
        <v>0</v>
      </c>
      <c r="J119" s="231">
        <f>'SER PUB II'!K18</f>
        <v>0</v>
      </c>
      <c r="K119" s="231">
        <f>'SER PUB II'!L18</f>
        <v>157</v>
      </c>
      <c r="L119" s="231">
        <f>'SER PUB II'!M18</f>
        <v>773</v>
      </c>
      <c r="M119" s="234">
        <f>'SER PUB II'!N18</f>
        <v>3816</v>
      </c>
      <c r="N119" s="226"/>
    </row>
    <row r="120" spans="1:14" ht="25.15" customHeight="1" x14ac:dyDescent="0.2">
      <c r="A120" s="227" t="str">
        <f>'SER PUB II'!B19</f>
        <v>FRANCISCO JAVIER CAMACHO BUENROSTRO</v>
      </c>
      <c r="B120" s="228" t="str">
        <f>'SER PUB II'!C19</f>
        <v>ASEO PUBLICO</v>
      </c>
      <c r="C120" s="229" t="str">
        <f>'SER PUB II'!D19</f>
        <v>CHOFER</v>
      </c>
      <c r="D120" s="230">
        <f>'SER PUB II'!E19</f>
        <v>16</v>
      </c>
      <c r="E120" s="231">
        <f>'SER PUB II'!F19</f>
        <v>206</v>
      </c>
      <c r="F120" s="231">
        <f>'SER PUB II'!G19</f>
        <v>3296</v>
      </c>
      <c r="G120" s="232">
        <f>'SER PUB II'!H19</f>
        <v>6</v>
      </c>
      <c r="H120" s="231">
        <f>'SER PUB II'!I19</f>
        <v>96</v>
      </c>
      <c r="I120" s="233">
        <f>'SER PUB II'!J19</f>
        <v>0</v>
      </c>
      <c r="J120" s="231">
        <f>'SER PUB II'!K19</f>
        <v>0</v>
      </c>
      <c r="K120" s="231">
        <f>'SER PUB II'!L19</f>
        <v>157</v>
      </c>
      <c r="L120" s="231">
        <f>'SER PUB II'!M19</f>
        <v>773</v>
      </c>
      <c r="M120" s="234">
        <f>'SER PUB II'!N19</f>
        <v>3816</v>
      </c>
      <c r="N120" s="226"/>
    </row>
    <row r="121" spans="1:14" ht="25.15" customHeight="1" x14ac:dyDescent="0.2">
      <c r="A121" s="227" t="str">
        <f>'SER PUB III'!B8</f>
        <v>JOSE GUADALUPE RUIZ RICO</v>
      </c>
      <c r="B121" s="228" t="str">
        <f>'SER PUB III'!C8</f>
        <v>ASEO PUBLICO</v>
      </c>
      <c r="C121" s="229" t="str">
        <f>'SER PUB III'!D8</f>
        <v>CHOFER</v>
      </c>
      <c r="D121" s="230">
        <f>'SER PUB III'!E8</f>
        <v>16</v>
      </c>
      <c r="E121" s="231">
        <f>'SER PUB III'!F8</f>
        <v>168</v>
      </c>
      <c r="F121" s="231">
        <f>'SER PUB III'!G8</f>
        <v>2688</v>
      </c>
      <c r="G121" s="232">
        <f>'SER PUB III'!H8</f>
        <v>1</v>
      </c>
      <c r="H121" s="231">
        <f>'SER PUB III'!I8</f>
        <v>16</v>
      </c>
      <c r="I121" s="233">
        <f>'SER PUB III'!J8</f>
        <v>0</v>
      </c>
      <c r="J121" s="231">
        <f>'SER PUB III'!K8</f>
        <v>0</v>
      </c>
      <c r="K121" s="231">
        <f>'SER PUB III'!L8</f>
        <v>126</v>
      </c>
      <c r="L121" s="231">
        <f>'SER PUB III'!M8</f>
        <v>630</v>
      </c>
      <c r="M121" s="234">
        <f>'SER PUB III'!N8</f>
        <v>3176</v>
      </c>
      <c r="N121" s="226"/>
    </row>
    <row r="122" spans="1:14" ht="25.15" customHeight="1" x14ac:dyDescent="0.2">
      <c r="A122" s="227" t="str">
        <f>'SER PUB III'!B9</f>
        <v>ROSARIO I. SANTILLAN DUARTE</v>
      </c>
      <c r="B122" s="228" t="str">
        <f>'SER PUB III'!C9</f>
        <v>ASEO PUBLICO</v>
      </c>
      <c r="C122" s="229" t="str">
        <f>'SER PUB III'!D9</f>
        <v>ASEADOR</v>
      </c>
      <c r="D122" s="230">
        <f>'SER PUB III'!E9</f>
        <v>16</v>
      </c>
      <c r="E122" s="231">
        <f>'SER PUB III'!F9</f>
        <v>168</v>
      </c>
      <c r="F122" s="231">
        <f>'SER PUB III'!G9</f>
        <v>2688</v>
      </c>
      <c r="G122" s="232">
        <f>'SER PUB III'!H9</f>
        <v>1</v>
      </c>
      <c r="H122" s="231">
        <f>'SER PUB III'!I9</f>
        <v>16</v>
      </c>
      <c r="I122" s="233">
        <f>'SER PUB III'!J9</f>
        <v>0</v>
      </c>
      <c r="J122" s="231">
        <f>'SER PUB III'!K9</f>
        <v>0</v>
      </c>
      <c r="K122" s="231">
        <f>'SER PUB III'!L9</f>
        <v>126</v>
      </c>
      <c r="L122" s="231">
        <f>'SER PUB III'!M9</f>
        <v>630</v>
      </c>
      <c r="M122" s="234">
        <f>'SER PUB III'!N9</f>
        <v>3176</v>
      </c>
      <c r="N122" s="226"/>
    </row>
    <row r="123" spans="1:14" ht="25.15" customHeight="1" x14ac:dyDescent="0.2">
      <c r="A123" s="227" t="str">
        <f>'SER PUB III'!B10</f>
        <v>DANIEL PEREZ FLORES</v>
      </c>
      <c r="B123" s="228" t="str">
        <f>'SER PUB III'!C10</f>
        <v>ASEO PUBLICO</v>
      </c>
      <c r="C123" s="229" t="str">
        <f>'SER PUB III'!D10</f>
        <v>ASEADOR</v>
      </c>
      <c r="D123" s="230">
        <f>'SER PUB III'!E10</f>
        <v>16</v>
      </c>
      <c r="E123" s="231">
        <f>'SER PUB III'!F10</f>
        <v>168</v>
      </c>
      <c r="F123" s="231">
        <f>'SER PUB III'!G10</f>
        <v>2688</v>
      </c>
      <c r="G123" s="232">
        <f>'SER PUB III'!H10</f>
        <v>1</v>
      </c>
      <c r="H123" s="231">
        <f>'SER PUB III'!I10</f>
        <v>16</v>
      </c>
      <c r="I123" s="233">
        <f>'SER PUB III'!J10</f>
        <v>0</v>
      </c>
      <c r="J123" s="231">
        <f>'SER PUB III'!K10</f>
        <v>0</v>
      </c>
      <c r="K123" s="231">
        <f>'SER PUB III'!L10</f>
        <v>126</v>
      </c>
      <c r="L123" s="231">
        <f>'SER PUB III'!M10</f>
        <v>630</v>
      </c>
      <c r="M123" s="234">
        <f>'SER PUB III'!N10</f>
        <v>3176</v>
      </c>
      <c r="N123" s="226"/>
    </row>
    <row r="124" spans="1:14" ht="25.15" customHeight="1" x14ac:dyDescent="0.2">
      <c r="A124" s="227" t="str">
        <f>'SER PUB III'!B11</f>
        <v>JUANA BARAJAS AMEZCUA</v>
      </c>
      <c r="B124" s="228" t="str">
        <f>'SER PUB III'!C11</f>
        <v>UNIDAD DEPORTIVA</v>
      </c>
      <c r="C124" s="229" t="str">
        <f>'SER PUB III'!D11</f>
        <v>AUX. INTENDENCIA</v>
      </c>
      <c r="D124" s="230">
        <f>'SER PUB III'!E11</f>
        <v>16</v>
      </c>
      <c r="E124" s="231">
        <f>'SER PUB III'!F11</f>
        <v>110</v>
      </c>
      <c r="F124" s="231">
        <f>'SER PUB III'!G11</f>
        <v>1760</v>
      </c>
      <c r="G124" s="232">
        <f>'SER PUB III'!H11</f>
        <v>0</v>
      </c>
      <c r="H124" s="231">
        <f>'SER PUB III'!I11</f>
        <v>0</v>
      </c>
      <c r="I124" s="233">
        <f>'SER PUB III'!J11</f>
        <v>7</v>
      </c>
      <c r="J124" s="231">
        <f>'SER PUB III'!K11</f>
        <v>112</v>
      </c>
      <c r="K124" s="231">
        <f>'SER PUB III'!L11</f>
        <v>0</v>
      </c>
      <c r="L124" s="231">
        <f>'SER PUB III'!M11</f>
        <v>413</v>
      </c>
      <c r="M124" s="234">
        <f>'SER PUB III'!N11</f>
        <v>2285</v>
      </c>
      <c r="N124" s="226"/>
    </row>
    <row r="125" spans="1:14" ht="25.15" customHeight="1" x14ac:dyDescent="0.2">
      <c r="A125" s="227" t="str">
        <f>'SER PUB III'!B12</f>
        <v>JAVIER FLORES</v>
      </c>
      <c r="B125" s="228" t="str">
        <f>'SER PUB III'!C12</f>
        <v>UNIDAD DEPORTIVA</v>
      </c>
      <c r="C125" s="229" t="str">
        <f>'SER PUB III'!D12</f>
        <v>JARDINERO</v>
      </c>
      <c r="D125" s="230">
        <f>'SER PUB III'!E12</f>
        <v>16</v>
      </c>
      <c r="E125" s="231">
        <f>'SER PUB III'!F12</f>
        <v>176</v>
      </c>
      <c r="F125" s="231">
        <f>'SER PUB III'!G12</f>
        <v>2816</v>
      </c>
      <c r="G125" s="232">
        <f>'SER PUB III'!H12</f>
        <v>2</v>
      </c>
      <c r="H125" s="231">
        <f>'SER PUB III'!I12</f>
        <v>32</v>
      </c>
      <c r="I125" s="233">
        <f>'SER PUB III'!J12</f>
        <v>0</v>
      </c>
      <c r="J125" s="231">
        <f>'SER PUB III'!K12</f>
        <v>0</v>
      </c>
      <c r="K125" s="231">
        <f>'SER PUB III'!L12</f>
        <v>130</v>
      </c>
      <c r="L125" s="231">
        <f>'SER PUB III'!M12</f>
        <v>660</v>
      </c>
      <c r="M125" s="234">
        <f>'SER PUB III'!N12</f>
        <v>3314</v>
      </c>
      <c r="N125" s="226"/>
    </row>
    <row r="126" spans="1:14" ht="25.15" customHeight="1" x14ac:dyDescent="0.2">
      <c r="A126" s="227" t="str">
        <f>'SER PUB III'!B13</f>
        <v>LIBRADO RUIZ REYES</v>
      </c>
      <c r="B126" s="228" t="str">
        <f>'SER PUB III'!C13</f>
        <v>ASEO PUBLICO</v>
      </c>
      <c r="C126" s="229" t="str">
        <f>'SER PUB III'!D13</f>
        <v>BARRENDERO</v>
      </c>
      <c r="D126" s="230">
        <f>'SER PUB III'!E13</f>
        <v>16</v>
      </c>
      <c r="E126" s="231">
        <f>'SER PUB III'!F13</f>
        <v>168</v>
      </c>
      <c r="F126" s="231">
        <f>'SER PUB III'!G13</f>
        <v>2688</v>
      </c>
      <c r="G126" s="232">
        <f>'SER PUB III'!H13</f>
        <v>1</v>
      </c>
      <c r="H126" s="231">
        <f>'SER PUB III'!I13</f>
        <v>16</v>
      </c>
      <c r="I126" s="233">
        <f>'SER PUB III'!J13</f>
        <v>0</v>
      </c>
      <c r="J126" s="231">
        <f>'SER PUB III'!K13</f>
        <v>0</v>
      </c>
      <c r="K126" s="231">
        <f>'SER PUB III'!L13</f>
        <v>126</v>
      </c>
      <c r="L126" s="231">
        <f>'SER PUB III'!M13</f>
        <v>630</v>
      </c>
      <c r="M126" s="234">
        <f>'SER PUB III'!N13</f>
        <v>3176</v>
      </c>
      <c r="N126" s="226"/>
    </row>
    <row r="127" spans="1:14" ht="25.15" customHeight="1" x14ac:dyDescent="0.2">
      <c r="A127" s="227" t="str">
        <f>'SER PUB III'!B14</f>
        <v>JESUS CERVANTES GARCIA</v>
      </c>
      <c r="B127" s="228" t="str">
        <f>'SER PUB III'!C14</f>
        <v>ASEO PUBLICO</v>
      </c>
      <c r="C127" s="229" t="str">
        <f>'SER PUB III'!D14</f>
        <v>BARRENDERO</v>
      </c>
      <c r="D127" s="230">
        <f>'SER PUB III'!E14</f>
        <v>16</v>
      </c>
      <c r="E127" s="231">
        <f>'SER PUB III'!F14</f>
        <v>168</v>
      </c>
      <c r="F127" s="231">
        <f>'SER PUB III'!G14</f>
        <v>2688</v>
      </c>
      <c r="G127" s="232">
        <f>'SER PUB III'!H14</f>
        <v>1</v>
      </c>
      <c r="H127" s="231">
        <f>'SER PUB III'!I14</f>
        <v>16</v>
      </c>
      <c r="I127" s="233">
        <f>'SER PUB III'!J14</f>
        <v>0</v>
      </c>
      <c r="J127" s="231">
        <f>'SER PUB III'!K14</f>
        <v>0</v>
      </c>
      <c r="K127" s="231">
        <f>'SER PUB III'!L14</f>
        <v>126</v>
      </c>
      <c r="L127" s="231">
        <f>'SER PUB III'!M14</f>
        <v>630</v>
      </c>
      <c r="M127" s="234">
        <f>'SER PUB III'!N14</f>
        <v>3176</v>
      </c>
      <c r="N127" s="226"/>
    </row>
    <row r="128" spans="1:14" ht="25.15" customHeight="1" x14ac:dyDescent="0.2">
      <c r="A128" s="227" t="str">
        <f>'SER PUB III'!B15</f>
        <v>JOSE REFUGIO GUZMAN FUENTES</v>
      </c>
      <c r="B128" s="228" t="str">
        <f>'SER PUB III'!C15</f>
        <v>ASEO PUBLICO</v>
      </c>
      <c r="C128" s="229" t="str">
        <f>'SER PUB III'!D15</f>
        <v>BARRENDERO</v>
      </c>
      <c r="D128" s="230">
        <f>'SER PUB III'!E15</f>
        <v>16</v>
      </c>
      <c r="E128" s="231">
        <f>'SER PUB III'!F15</f>
        <v>168</v>
      </c>
      <c r="F128" s="231">
        <f>'SER PUB III'!G15</f>
        <v>2688</v>
      </c>
      <c r="G128" s="232">
        <f>'SER PUB III'!H15</f>
        <v>1</v>
      </c>
      <c r="H128" s="231">
        <f>'SER PUB III'!I15</f>
        <v>16</v>
      </c>
      <c r="I128" s="233">
        <f>'SER PUB III'!J15</f>
        <v>0</v>
      </c>
      <c r="J128" s="231">
        <f>'SER PUB III'!K15</f>
        <v>0</v>
      </c>
      <c r="K128" s="231">
        <f>'SER PUB III'!L15</f>
        <v>126</v>
      </c>
      <c r="L128" s="231">
        <f>'SER PUB III'!M15</f>
        <v>630</v>
      </c>
      <c r="M128" s="234">
        <f>'SER PUB III'!N15</f>
        <v>3176</v>
      </c>
      <c r="N128" s="226"/>
    </row>
    <row r="129" spans="1:14" ht="25.15" customHeight="1" x14ac:dyDescent="0.2">
      <c r="A129" s="227" t="str">
        <f>'SER PUB III'!B16</f>
        <v>MARIA GUADALUPE LOPEZ SOLORIO</v>
      </c>
      <c r="B129" s="228" t="str">
        <f>'SER PUB III'!C16</f>
        <v>ASEO PUBLICO</v>
      </c>
      <c r="C129" s="229" t="str">
        <f>'SER PUB III'!D16</f>
        <v>BARRENDERO</v>
      </c>
      <c r="D129" s="230">
        <f>'SER PUB III'!E16</f>
        <v>16</v>
      </c>
      <c r="E129" s="231">
        <f>'SER PUB III'!F16</f>
        <v>148</v>
      </c>
      <c r="F129" s="231">
        <f>'SER PUB III'!G16</f>
        <v>2368</v>
      </c>
      <c r="G129" s="232">
        <f>'SER PUB III'!H16</f>
        <v>0</v>
      </c>
      <c r="H129" s="231">
        <f>'SER PUB III'!I16</f>
        <v>0</v>
      </c>
      <c r="I129" s="233">
        <f>'SER PUB III'!J16</f>
        <v>3</v>
      </c>
      <c r="J129" s="231">
        <f>'SER PUB III'!K16</f>
        <v>48</v>
      </c>
      <c r="K129" s="231">
        <f>'SER PUB III'!L16</f>
        <v>0</v>
      </c>
      <c r="L129" s="231">
        <f>'SER PUB III'!M16</f>
        <v>555</v>
      </c>
      <c r="M129" s="234">
        <f>'SER PUB III'!N16</f>
        <v>2971</v>
      </c>
      <c r="N129" s="226"/>
    </row>
    <row r="130" spans="1:14" ht="25.15" customHeight="1" x14ac:dyDescent="0.2">
      <c r="A130" s="227" t="str">
        <f>'SER PUB III'!B17</f>
        <v>IGNACIO García MEDINA</v>
      </c>
      <c r="B130" s="228" t="str">
        <f>'SER PUB III'!C17</f>
        <v>ASEO PUBLICO</v>
      </c>
      <c r="C130" s="229" t="str">
        <f>'SER PUB III'!D17</f>
        <v>AUX. DE INTEND.</v>
      </c>
      <c r="D130" s="230">
        <f>'SER PUB III'!E17</f>
        <v>16</v>
      </c>
      <c r="E130" s="231">
        <f>'SER PUB III'!F17</f>
        <v>50</v>
      </c>
      <c r="F130" s="231">
        <f>'SER PUB III'!G17</f>
        <v>800</v>
      </c>
      <c r="G130" s="232">
        <f>'SER PUB III'!H17</f>
        <v>0</v>
      </c>
      <c r="H130" s="231">
        <f>'SER PUB III'!I17</f>
        <v>0</v>
      </c>
      <c r="I130" s="233">
        <f>'SER PUB III'!J17</f>
        <v>11</v>
      </c>
      <c r="J130" s="231">
        <f>'SER PUB III'!K17</f>
        <v>176</v>
      </c>
      <c r="K130" s="231">
        <f>'SER PUB III'!L17</f>
        <v>44</v>
      </c>
      <c r="L130" s="231">
        <f>'SER PUB III'!M17</f>
        <v>188</v>
      </c>
      <c r="M130" s="234">
        <f>'SER PUB III'!N17</f>
        <v>1120</v>
      </c>
      <c r="N130" s="226"/>
    </row>
    <row r="131" spans="1:14" ht="25.15" customHeight="1" x14ac:dyDescent="0.2">
      <c r="A131" s="227" t="str">
        <f>'SER PUB IV'!B9</f>
        <v>JUAN MANUEL SILVA MANZO</v>
      </c>
      <c r="B131" s="228" t="str">
        <f>'SER PUB IV'!C9</f>
        <v>AGUA POTABLE</v>
      </c>
      <c r="C131" s="240" t="str">
        <f>'SER PUB IV'!D9</f>
        <v>ENCARG. DE BOMBAS</v>
      </c>
      <c r="D131" s="230">
        <f>'SER PUB IV'!E9</f>
        <v>16</v>
      </c>
      <c r="E131" s="231">
        <f>'SER PUB IV'!F9</f>
        <v>271</v>
      </c>
      <c r="F131" s="231">
        <f>'SER PUB IV'!G9</f>
        <v>4336</v>
      </c>
      <c r="G131" s="232">
        <f>'SER PUB IV'!H9</f>
        <v>24</v>
      </c>
      <c r="H131" s="231">
        <f>'SER PUB IV'!I9</f>
        <v>384</v>
      </c>
      <c r="I131" s="233">
        <f>'SER PUB IV'!J9</f>
        <v>0</v>
      </c>
      <c r="J131" s="231">
        <f>'SER PUB IV'!K9</f>
        <v>0</v>
      </c>
      <c r="K131" s="231">
        <f>'SER PUB IV'!L9</f>
        <v>214</v>
      </c>
      <c r="L131" s="231">
        <f>'SER PUB IV'!M9</f>
        <v>1016</v>
      </c>
      <c r="M131" s="234">
        <f>'SER PUB IV'!N9</f>
        <v>4754</v>
      </c>
      <c r="N131" s="226"/>
    </row>
    <row r="132" spans="1:14" ht="25.15" customHeight="1" x14ac:dyDescent="0.2">
      <c r="A132" s="227" t="str">
        <f>'SER PUB IV'!B10</f>
        <v>CARLOS FRANCO SIGALA</v>
      </c>
      <c r="B132" s="228" t="str">
        <f>'SER PUB IV'!C10</f>
        <v>AGUA POTABLE</v>
      </c>
      <c r="C132" s="240" t="str">
        <f>'SER PUB IV'!D10</f>
        <v>ENCARG. DE BOMBAS</v>
      </c>
      <c r="D132" s="230">
        <f>'SER PUB IV'!E10</f>
        <v>16</v>
      </c>
      <c r="E132" s="231">
        <f>'SER PUB IV'!F10</f>
        <v>271</v>
      </c>
      <c r="F132" s="231">
        <f>'SER PUB IV'!G10</f>
        <v>4336</v>
      </c>
      <c r="G132" s="232">
        <f>'SER PUB IV'!H10</f>
        <v>24</v>
      </c>
      <c r="H132" s="231">
        <f>'SER PUB IV'!I10</f>
        <v>384</v>
      </c>
      <c r="I132" s="233">
        <f>'SER PUB IV'!J10</f>
        <v>0</v>
      </c>
      <c r="J132" s="231">
        <f>'SER PUB IV'!K10</f>
        <v>0</v>
      </c>
      <c r="K132" s="231">
        <f>'SER PUB IV'!L10</f>
        <v>214</v>
      </c>
      <c r="L132" s="231">
        <f>'SER PUB IV'!M10</f>
        <v>1016</v>
      </c>
      <c r="M132" s="234">
        <f>'SER PUB IV'!N10</f>
        <v>4754</v>
      </c>
      <c r="N132" s="226"/>
    </row>
    <row r="133" spans="1:14" ht="25.15" customHeight="1" x14ac:dyDescent="0.2">
      <c r="A133" s="227" t="str">
        <f>'SER PUB IV'!B11</f>
        <v>SALVADOR PEREZ GARCIA</v>
      </c>
      <c r="B133" s="228" t="str">
        <f>'SER PUB IV'!C11</f>
        <v>AGUA POTABLE</v>
      </c>
      <c r="C133" s="229" t="str">
        <f>'SER PUB IV'!D11</f>
        <v>FONTANERO</v>
      </c>
      <c r="D133" s="230">
        <f>'SER PUB IV'!E11</f>
        <v>16</v>
      </c>
      <c r="E133" s="231">
        <f>'SER PUB IV'!F11</f>
        <v>271</v>
      </c>
      <c r="F133" s="231">
        <f>'SER PUB IV'!G11</f>
        <v>4336</v>
      </c>
      <c r="G133" s="232">
        <f>'SER PUB IV'!H11</f>
        <v>24</v>
      </c>
      <c r="H133" s="231">
        <f>'SER PUB IV'!I11</f>
        <v>384</v>
      </c>
      <c r="I133" s="233">
        <f>'SER PUB IV'!J11</f>
        <v>0</v>
      </c>
      <c r="J133" s="231">
        <f>'SER PUB IV'!K11</f>
        <v>0</v>
      </c>
      <c r="K133" s="231">
        <f>'SER PUB IV'!L11</f>
        <v>214</v>
      </c>
      <c r="L133" s="231">
        <f>'SER PUB IV'!M11</f>
        <v>1016</v>
      </c>
      <c r="M133" s="234">
        <f>'SER PUB IV'!N11</f>
        <v>4754</v>
      </c>
      <c r="N133" s="226"/>
    </row>
    <row r="134" spans="1:14" ht="25.15" customHeight="1" x14ac:dyDescent="0.2">
      <c r="A134" s="227" t="str">
        <f>'SER PUB IV'!B12</f>
        <v>SANTIAGO CERVANTES FLORES</v>
      </c>
      <c r="B134" s="228" t="str">
        <f>'SER PUB IV'!C12</f>
        <v>AGUA POTABLE</v>
      </c>
      <c r="C134" s="229" t="str">
        <f>'SER PUB IV'!D12</f>
        <v>FONTANERO</v>
      </c>
      <c r="D134" s="230">
        <f>'SER PUB IV'!E12</f>
        <v>16</v>
      </c>
      <c r="E134" s="231">
        <f>'SER PUB IV'!F12</f>
        <v>271</v>
      </c>
      <c r="F134" s="231">
        <f>'SER PUB IV'!G12</f>
        <v>4336</v>
      </c>
      <c r="G134" s="232">
        <f>'SER PUB IV'!H12</f>
        <v>24</v>
      </c>
      <c r="H134" s="231">
        <f>'SER PUB IV'!I12</f>
        <v>384</v>
      </c>
      <c r="I134" s="233">
        <f>'SER PUB IV'!J12</f>
        <v>0</v>
      </c>
      <c r="J134" s="231">
        <f>'SER PUB IV'!K12</f>
        <v>0</v>
      </c>
      <c r="K134" s="231">
        <f>'SER PUB IV'!L12</f>
        <v>214</v>
      </c>
      <c r="L134" s="231">
        <f>'SER PUB IV'!M12</f>
        <v>1016</v>
      </c>
      <c r="M134" s="234">
        <f>'SER PUB IV'!N12</f>
        <v>4754</v>
      </c>
      <c r="N134" s="226"/>
    </row>
    <row r="135" spans="1:14" ht="25.15" customHeight="1" x14ac:dyDescent="0.2">
      <c r="A135" s="227" t="str">
        <f>'SER PUB IV'!B13</f>
        <v>HUMBERTO GARCIA CHAVARRIA</v>
      </c>
      <c r="B135" s="228" t="str">
        <f>'SER PUB IV'!C13</f>
        <v>AGUA POTABLE</v>
      </c>
      <c r="C135" s="229" t="str">
        <f>'SER PUB IV'!D13</f>
        <v>FONTANERO</v>
      </c>
      <c r="D135" s="230">
        <f>'SER PUB IV'!E13</f>
        <v>16</v>
      </c>
      <c r="E135" s="231">
        <f>'SER PUB IV'!F13</f>
        <v>271</v>
      </c>
      <c r="F135" s="231">
        <f>'SER PUB IV'!G13</f>
        <v>4336</v>
      </c>
      <c r="G135" s="232">
        <f>'SER PUB IV'!H13</f>
        <v>24</v>
      </c>
      <c r="H135" s="231">
        <f>'SER PUB IV'!I13</f>
        <v>384</v>
      </c>
      <c r="I135" s="233">
        <f>'SER PUB IV'!J13</f>
        <v>0</v>
      </c>
      <c r="J135" s="231">
        <f>'SER PUB IV'!K13</f>
        <v>0</v>
      </c>
      <c r="K135" s="231">
        <f>'SER PUB IV'!L13</f>
        <v>214</v>
      </c>
      <c r="L135" s="231">
        <f>'SER PUB IV'!M13</f>
        <v>1016</v>
      </c>
      <c r="M135" s="234">
        <f>'SER PUB IV'!N13</f>
        <v>4754</v>
      </c>
      <c r="N135" s="226"/>
    </row>
    <row r="136" spans="1:14" ht="25.15" customHeight="1" x14ac:dyDescent="0.2">
      <c r="A136" s="227" t="str">
        <f>'SER PUB IV'!B14</f>
        <v>JOSE ROBERTO CARDENAS MARTINEZ</v>
      </c>
      <c r="B136" s="228" t="str">
        <f>'SER PUB IV'!C14</f>
        <v>AGUA POTABLE</v>
      </c>
      <c r="C136" s="240" t="str">
        <f>'SER PUB IV'!D14</f>
        <v>AUX DE FONTANERIA</v>
      </c>
      <c r="D136" s="230">
        <f>'SER PUB IV'!E14</f>
        <v>16</v>
      </c>
      <c r="E136" s="231">
        <f>'SER PUB IV'!F14</f>
        <v>224</v>
      </c>
      <c r="F136" s="231">
        <f>'SER PUB IV'!G14</f>
        <v>3584</v>
      </c>
      <c r="G136" s="232">
        <f>'SER PUB IV'!H14</f>
        <v>9</v>
      </c>
      <c r="H136" s="231">
        <f>'SER PUB IV'!I14</f>
        <v>144</v>
      </c>
      <c r="I136" s="233">
        <f>'SER PUB IV'!J14</f>
        <v>0</v>
      </c>
      <c r="J136" s="231">
        <f>'SER PUB IV'!K14</f>
        <v>0</v>
      </c>
      <c r="K136" s="231">
        <f>'SER PUB IV'!L14</f>
        <v>174</v>
      </c>
      <c r="L136" s="231">
        <f>'SER PUB IV'!M14</f>
        <v>840</v>
      </c>
      <c r="M136" s="234">
        <f>'SER PUB IV'!N14</f>
        <v>4106</v>
      </c>
      <c r="N136" s="226"/>
    </row>
    <row r="137" spans="1:14" ht="25.15" customHeight="1" x14ac:dyDescent="0.2">
      <c r="A137" s="227" t="str">
        <f>'SER PUB IV'!B15</f>
        <v>José REYNALDO ZAMBRANO VALDOVINOS</v>
      </c>
      <c r="B137" s="228" t="str">
        <f>'SER PUB IV'!C15</f>
        <v>AGUA POTABLE</v>
      </c>
      <c r="C137" s="229" t="str">
        <f>'SER PUB IV'!D15</f>
        <v>AUX DE FONT.  VOLANTIN</v>
      </c>
      <c r="D137" s="230">
        <f>'SER PUB IV'!E15</f>
        <v>16</v>
      </c>
      <c r="E137" s="231">
        <f>'SER PUB IV'!F15</f>
        <v>224</v>
      </c>
      <c r="F137" s="231">
        <f>'SER PUB IV'!G15</f>
        <v>3584</v>
      </c>
      <c r="G137" s="232">
        <f>'SER PUB IV'!H15</f>
        <v>9</v>
      </c>
      <c r="H137" s="231">
        <f>'SER PUB IV'!I15</f>
        <v>144</v>
      </c>
      <c r="I137" s="233">
        <f>'SER PUB IV'!J15</f>
        <v>0</v>
      </c>
      <c r="J137" s="231">
        <f>'SER PUB IV'!K15</f>
        <v>0</v>
      </c>
      <c r="K137" s="231">
        <f>'SER PUB IV'!L15</f>
        <v>174</v>
      </c>
      <c r="L137" s="231">
        <f>'SER PUB IV'!M15</f>
        <v>840</v>
      </c>
      <c r="M137" s="234">
        <f>'SER PUB IV'!N15</f>
        <v>4106</v>
      </c>
      <c r="N137" s="226"/>
    </row>
    <row r="138" spans="1:14" ht="25.15" customHeight="1" x14ac:dyDescent="0.2">
      <c r="A138" s="227" t="str">
        <f>'SER PUBV'!B9</f>
        <v>MARIO SOLIS CHAVARRIA</v>
      </c>
      <c r="B138" s="228" t="str">
        <f>'SER PUBV'!C9</f>
        <v>AGUA POTABLE</v>
      </c>
      <c r="C138" s="229" t="str">
        <f>'SER PUBV'!D9</f>
        <v>AUXILIAR FONTANERIA</v>
      </c>
      <c r="D138" s="241">
        <f>'SER PUBV'!E9</f>
        <v>16</v>
      </c>
      <c r="E138" s="242">
        <f>'SER PUBV'!F9</f>
        <v>200</v>
      </c>
      <c r="F138" s="242">
        <f>'SER PUBV'!G9</f>
        <v>3200</v>
      </c>
      <c r="G138" s="242">
        <f>'SER PUBV'!H9</f>
        <v>5</v>
      </c>
      <c r="H138" s="242">
        <f>'SER PUBV'!I9</f>
        <v>80</v>
      </c>
      <c r="I138" s="242">
        <f>'SER PUBV'!J9</f>
        <v>0</v>
      </c>
      <c r="J138" s="242">
        <f>'SER PUBV'!K9</f>
        <v>0</v>
      </c>
      <c r="K138" s="242">
        <f>'SER PUBV'!L9</f>
        <v>95</v>
      </c>
      <c r="L138" s="242">
        <f>'SER PUBV'!M9</f>
        <v>750</v>
      </c>
      <c r="M138" s="243">
        <f>'SER PUBV'!N9</f>
        <v>3775</v>
      </c>
      <c r="N138" s="226"/>
    </row>
    <row r="139" spans="1:14" ht="25.15" customHeight="1" x14ac:dyDescent="0.2">
      <c r="A139" s="227" t="str">
        <f>'SER PUBV'!B10</f>
        <v>OSVALDO MARTINEZ VILLANUEVA</v>
      </c>
      <c r="B139" s="228" t="str">
        <f>'SER PUBV'!C10</f>
        <v>AGUA POTABLE</v>
      </c>
      <c r="C139" s="229" t="str">
        <f>'SER PUBV'!D10</f>
        <v>AUXILIAR FONTANERIA</v>
      </c>
      <c r="D139" s="230">
        <f>'SER PUBV'!E10</f>
        <v>16</v>
      </c>
      <c r="E139" s="231">
        <f>'SER PUBV'!F10</f>
        <v>200</v>
      </c>
      <c r="F139" s="231">
        <f>'SER PUBV'!G10</f>
        <v>3200</v>
      </c>
      <c r="G139" s="231">
        <f>'SER PUBV'!H10</f>
        <v>5</v>
      </c>
      <c r="H139" s="231">
        <f>'SER PUBV'!I10</f>
        <v>80</v>
      </c>
      <c r="I139" s="231">
        <f>'SER PUBV'!J10</f>
        <v>0</v>
      </c>
      <c r="J139" s="231">
        <f>'SER PUBV'!K10</f>
        <v>0</v>
      </c>
      <c r="K139" s="231">
        <f>'SER PUBV'!L10</f>
        <v>95</v>
      </c>
      <c r="L139" s="231">
        <f>'SER PUBV'!M10</f>
        <v>750</v>
      </c>
      <c r="M139" s="234">
        <f>'SER PUBV'!N10</f>
        <v>3775</v>
      </c>
      <c r="N139" s="226"/>
    </row>
    <row r="140" spans="1:14" ht="25.15" customHeight="1" x14ac:dyDescent="0.2">
      <c r="A140" s="227" t="str">
        <f>'SER PUBV'!B11</f>
        <v>JAVIER MATA SOLIS</v>
      </c>
      <c r="B140" s="228" t="str">
        <f>'SER PUBV'!C11</f>
        <v>AGUA POTABLE</v>
      </c>
      <c r="C140" s="229" t="str">
        <f>'SER PUBV'!D11</f>
        <v>AUXILIAR FONTANERIA</v>
      </c>
      <c r="D140" s="241">
        <f>'SER PUBV'!E11</f>
        <v>16</v>
      </c>
      <c r="E140" s="244">
        <f>'SER PUBV'!F11</f>
        <v>200</v>
      </c>
      <c r="F140" s="244">
        <f>'SER PUBV'!G11</f>
        <v>3200</v>
      </c>
      <c r="G140" s="244">
        <f>'SER PUBV'!H11</f>
        <v>5</v>
      </c>
      <c r="H140" s="244">
        <f>'SER PUBV'!I11</f>
        <v>80</v>
      </c>
      <c r="I140" s="244">
        <f>'SER PUBV'!J11</f>
        <v>0</v>
      </c>
      <c r="J140" s="244">
        <f>'SER PUBV'!K11</f>
        <v>0</v>
      </c>
      <c r="K140" s="244">
        <f>'SER PUBV'!L11</f>
        <v>95</v>
      </c>
      <c r="L140" s="244">
        <f>'SER PUBV'!M11</f>
        <v>750</v>
      </c>
      <c r="M140" s="245">
        <f>'SER PUBV'!N11</f>
        <v>3775</v>
      </c>
      <c r="N140" s="226"/>
    </row>
    <row r="141" spans="1:14" ht="25.15" customHeight="1" x14ac:dyDescent="0.2">
      <c r="A141" s="227" t="str">
        <f>'SER PUBV'!B12</f>
        <v>FEDERICO CHAVARRIA COVARRUBIAS</v>
      </c>
      <c r="B141" s="228" t="str">
        <f>'SER PUBV'!C12</f>
        <v>AGUA POTABLE</v>
      </c>
      <c r="C141" s="229" t="str">
        <f>'SER PUBV'!D12</f>
        <v>AUXILIAR FONTANERIA</v>
      </c>
      <c r="D141" s="241">
        <f>'SER PUBV'!E12</f>
        <v>16</v>
      </c>
      <c r="E141" s="242">
        <f>'SER PUBV'!F12</f>
        <v>200</v>
      </c>
      <c r="F141" s="242">
        <f>'SER PUBV'!G12</f>
        <v>3200</v>
      </c>
      <c r="G141" s="242">
        <f>'SER PUBV'!H12</f>
        <v>5</v>
      </c>
      <c r="H141" s="242">
        <f>'SER PUBV'!I12</f>
        <v>80</v>
      </c>
      <c r="I141" s="242">
        <f>'SER PUBV'!J12</f>
        <v>0</v>
      </c>
      <c r="J141" s="242">
        <f>'SER PUBV'!K12</f>
        <v>0</v>
      </c>
      <c r="K141" s="242">
        <f>'SER PUBV'!L12</f>
        <v>95</v>
      </c>
      <c r="L141" s="242">
        <f>'SER PUBV'!M12</f>
        <v>750</v>
      </c>
      <c r="M141" s="243">
        <f>'SER PUBV'!N12</f>
        <v>3775</v>
      </c>
      <c r="N141" s="226"/>
    </row>
    <row r="142" spans="1:14" ht="25.15" customHeight="1" x14ac:dyDescent="0.2">
      <c r="A142" s="227" t="str">
        <f>'SER PUBV'!B13</f>
        <v>EDGAR SALVADOR CHAVARRIA VALENCIA</v>
      </c>
      <c r="B142" s="228" t="str">
        <f>'SER PUBV'!C13</f>
        <v>AGUA POTABLE</v>
      </c>
      <c r="C142" s="229" t="str">
        <f>'SER PUBV'!D13</f>
        <v>AUXILIAR FONTANERIA</v>
      </c>
      <c r="D142" s="241">
        <f>'SER PUBV'!E13</f>
        <v>16</v>
      </c>
      <c r="E142" s="242">
        <f>'SER PUBV'!F13</f>
        <v>200</v>
      </c>
      <c r="F142" s="242">
        <f>'SER PUBV'!G13</f>
        <v>3200</v>
      </c>
      <c r="G142" s="242">
        <f>'SER PUBV'!H13</f>
        <v>5</v>
      </c>
      <c r="H142" s="242">
        <f>'SER PUBV'!I13</f>
        <v>80</v>
      </c>
      <c r="I142" s="242">
        <f>'SER PUBV'!J13</f>
        <v>0</v>
      </c>
      <c r="J142" s="242">
        <f>'SER PUBV'!K13</f>
        <v>0</v>
      </c>
      <c r="K142" s="242">
        <f>'SER PUBV'!L13</f>
        <v>95</v>
      </c>
      <c r="L142" s="242">
        <f>'SER PUBV'!M13</f>
        <v>750</v>
      </c>
      <c r="M142" s="243">
        <f>'SER PUBV'!N13</f>
        <v>3775</v>
      </c>
      <c r="N142" s="226"/>
    </row>
    <row r="143" spans="1:14" ht="25.15" customHeight="1" x14ac:dyDescent="0.2">
      <c r="A143" s="227" t="str">
        <f>'SER PUBV'!B14</f>
        <v>ABEL CASTILLO MORFIN</v>
      </c>
      <c r="B143" s="228" t="str">
        <f>'SER PUBV'!C14</f>
        <v>AGUA POTABLE</v>
      </c>
      <c r="C143" s="229" t="str">
        <f>'SER PUBV'!D14</f>
        <v>AUXILIAR FONTANERIA</v>
      </c>
      <c r="D143" s="241">
        <f>'SER PUBV'!E14</f>
        <v>16</v>
      </c>
      <c r="E143" s="242">
        <f>'SER PUBV'!F14</f>
        <v>200</v>
      </c>
      <c r="F143" s="242">
        <f>'SER PUBV'!G14</f>
        <v>3200</v>
      </c>
      <c r="G143" s="242">
        <f>'SER PUBV'!H14</f>
        <v>5</v>
      </c>
      <c r="H143" s="242">
        <f>'SER PUBV'!I14</f>
        <v>80</v>
      </c>
      <c r="I143" s="242">
        <f>'SER PUBV'!J14</f>
        <v>0</v>
      </c>
      <c r="J143" s="242">
        <f>'SER PUBV'!K14</f>
        <v>0</v>
      </c>
      <c r="K143" s="242">
        <f>'SER PUBV'!L14</f>
        <v>95</v>
      </c>
      <c r="L143" s="242">
        <f>'SER PUBV'!M14</f>
        <v>750</v>
      </c>
      <c r="M143" s="243">
        <f>'SER PUBV'!N14</f>
        <v>3775</v>
      </c>
      <c r="N143" s="226"/>
    </row>
    <row r="144" spans="1:14" ht="25.15" customHeight="1" x14ac:dyDescent="0.2">
      <c r="A144" s="227" t="str">
        <f>'SER PUB VI'!B8</f>
        <v>ALFREDO MARTINEZ ENCISO</v>
      </c>
      <c r="B144" s="228" t="str">
        <f>'SER PUB VI'!C8</f>
        <v>DEPORTES</v>
      </c>
      <c r="C144" s="229" t="str">
        <f>'SER PUB VI'!D8</f>
        <v>DIRECTOR DEPTO.</v>
      </c>
      <c r="D144" s="230">
        <f>'SER PUB VI'!E8</f>
        <v>16</v>
      </c>
      <c r="E144" s="231">
        <f>'SER PUB VI'!F8</f>
        <v>380</v>
      </c>
      <c r="F144" s="231">
        <f>'SER PUB VI'!G8</f>
        <v>6080</v>
      </c>
      <c r="G144" s="231">
        <f>'SER PUB VI'!H8</f>
        <v>46</v>
      </c>
      <c r="H144" s="231">
        <f>'SER PUB VI'!I8</f>
        <v>736</v>
      </c>
      <c r="I144" s="231">
        <f>'SER PUB VI'!J8</f>
        <v>0</v>
      </c>
      <c r="J144" s="231">
        <f>'SER PUB VI'!K8</f>
        <v>0</v>
      </c>
      <c r="K144" s="231">
        <f>'SER PUB VI'!L8</f>
        <v>0</v>
      </c>
      <c r="L144" s="231">
        <f>'SER PUB VI'!M8</f>
        <v>1425</v>
      </c>
      <c r="M144" s="234">
        <f>'SER PUB VI'!N8</f>
        <v>6769</v>
      </c>
      <c r="N144" s="226"/>
    </row>
    <row r="145" spans="1:14" ht="25.15" customHeight="1" x14ac:dyDescent="0.2">
      <c r="A145" s="227" t="str">
        <f>'SER PUB VI'!B9</f>
        <v>ROGELIO GPE. BARRAGAN NEGRETE</v>
      </c>
      <c r="B145" s="228" t="str">
        <f>'SER PUB VI'!C9</f>
        <v>DEPORTES</v>
      </c>
      <c r="C145" s="229" t="str">
        <f>'SER PUB VI'!D9</f>
        <v>SUB-DIRECTOR DEPTO.</v>
      </c>
      <c r="D145" s="230">
        <f>'SER PUB VI'!E9</f>
        <v>16</v>
      </c>
      <c r="E145" s="231">
        <f>'SER PUB VI'!F9</f>
        <v>297</v>
      </c>
      <c r="F145" s="231">
        <f>'SER PUB VI'!G9</f>
        <v>4752</v>
      </c>
      <c r="G145" s="231">
        <f>'SER PUB VI'!H9</f>
        <v>30</v>
      </c>
      <c r="H145" s="231">
        <f>'SER PUB VI'!I9</f>
        <v>480</v>
      </c>
      <c r="I145" s="231">
        <f>'SER PUB VI'!J9</f>
        <v>0</v>
      </c>
      <c r="J145" s="231">
        <f>'SER PUB VI'!K9</f>
        <v>0</v>
      </c>
      <c r="K145" s="231">
        <f>'SER PUB VI'!L9</f>
        <v>0</v>
      </c>
      <c r="L145" s="231">
        <f>'SER PUB VI'!M9</f>
        <v>1114</v>
      </c>
      <c r="M145" s="234">
        <f>'SER PUB VI'!N9</f>
        <v>5386</v>
      </c>
      <c r="N145" s="226"/>
    </row>
    <row r="146" spans="1:14" ht="25.15" customHeight="1" x14ac:dyDescent="0.2">
      <c r="A146" s="227" t="str">
        <f>'SER PUB VI'!B10</f>
        <v>ERNESTO MARTINEZ NEGRETE</v>
      </c>
      <c r="B146" s="228" t="str">
        <f>'SER PUB VI'!C10</f>
        <v>DEPORTES</v>
      </c>
      <c r="C146" s="229" t="str">
        <f>'SER PUB VI'!D10</f>
        <v>AUXILIAR DEPORTES</v>
      </c>
      <c r="D146" s="230">
        <f>'SER PUB VI'!E10</f>
        <v>16</v>
      </c>
      <c r="E146" s="231">
        <f>'SER PUB VI'!F10</f>
        <v>206</v>
      </c>
      <c r="F146" s="231">
        <f>'SER PUB VI'!G10</f>
        <v>3296</v>
      </c>
      <c r="G146" s="231">
        <f>'SER PUB VI'!H10</f>
        <v>6</v>
      </c>
      <c r="H146" s="231">
        <f>'SER PUB VI'!I10</f>
        <v>96</v>
      </c>
      <c r="I146" s="231">
        <f>'SER PUB VI'!J10</f>
        <v>0</v>
      </c>
      <c r="J146" s="231">
        <f>'SER PUB VI'!K10</f>
        <v>0</v>
      </c>
      <c r="K146" s="231">
        <f>'SER PUB VI'!L10</f>
        <v>0</v>
      </c>
      <c r="L146" s="231">
        <f>'SER PUB VI'!M10</f>
        <v>773</v>
      </c>
      <c r="M146" s="234">
        <f>'SER PUB VI'!N10</f>
        <v>3973</v>
      </c>
      <c r="N146" s="226"/>
    </row>
    <row r="147" spans="1:14" ht="25.15" customHeight="1" x14ac:dyDescent="0.2">
      <c r="A147" s="227" t="str">
        <f>'SER PUB VI'!B11</f>
        <v>RICARDO CARDENAS RAMIREZ</v>
      </c>
      <c r="B147" s="228" t="str">
        <f>'SER PUB VI'!C11</f>
        <v>DEPORTES</v>
      </c>
      <c r="C147" s="229" t="str">
        <f>'SER PUB VI'!D11</f>
        <v>AUXILIAR DEPORTES</v>
      </c>
      <c r="D147" s="230">
        <f>'SER PUB VI'!E11</f>
        <v>16</v>
      </c>
      <c r="E147" s="231">
        <f>'SER PUB VI'!F11</f>
        <v>206</v>
      </c>
      <c r="F147" s="231">
        <f>'SER PUB VI'!G11</f>
        <v>3296</v>
      </c>
      <c r="G147" s="231">
        <f>'SER PUB VI'!H11</f>
        <v>6</v>
      </c>
      <c r="H147" s="231">
        <f>'SER PUB VI'!I11</f>
        <v>96</v>
      </c>
      <c r="I147" s="231">
        <f>'SER PUB VI'!J11</f>
        <v>0</v>
      </c>
      <c r="J147" s="231">
        <f>'SER PUB VI'!K11</f>
        <v>0</v>
      </c>
      <c r="K147" s="231">
        <f>'SER PUB VI'!L11</f>
        <v>0</v>
      </c>
      <c r="L147" s="231">
        <f>'SER PUB VI'!M11</f>
        <v>773</v>
      </c>
      <c r="M147" s="234">
        <f>'SER PUB VI'!N11</f>
        <v>3973</v>
      </c>
      <c r="N147" s="226"/>
    </row>
    <row r="148" spans="1:14" ht="25.15" customHeight="1" x14ac:dyDescent="0.2">
      <c r="A148" s="227" t="str">
        <f>'SER PUB VI'!B12</f>
        <v>MONSERRAT BOVIO CASTILLO</v>
      </c>
      <c r="B148" s="228" t="str">
        <f>'SER PUB VI'!C12</f>
        <v>ASILO DE ANCIANOS</v>
      </c>
      <c r="C148" s="229" t="str">
        <f>'SER PUB VI'!D12</f>
        <v>ENCARGADA ASILO</v>
      </c>
      <c r="D148" s="230">
        <f>'SER PUB VI'!E12</f>
        <v>16</v>
      </c>
      <c r="E148" s="231">
        <f>'SER PUB VI'!F12</f>
        <v>206</v>
      </c>
      <c r="F148" s="231">
        <f>'SER PUB VI'!G12</f>
        <v>3296</v>
      </c>
      <c r="G148" s="231">
        <f>'SER PUB VI'!H12</f>
        <v>6</v>
      </c>
      <c r="H148" s="231">
        <f>'SER PUB VI'!I12</f>
        <v>96</v>
      </c>
      <c r="I148" s="231">
        <f>'SER PUB VI'!J12</f>
        <v>0</v>
      </c>
      <c r="J148" s="231">
        <f>'SER PUB VI'!K12</f>
        <v>0</v>
      </c>
      <c r="K148" s="231">
        <f>'SER PUB VI'!L12</f>
        <v>0</v>
      </c>
      <c r="L148" s="231">
        <f>'SER PUB VI'!M12</f>
        <v>773</v>
      </c>
      <c r="M148" s="234">
        <f>'SER PUB VI'!N12</f>
        <v>3973</v>
      </c>
      <c r="N148" s="226"/>
    </row>
    <row r="149" spans="1:14" ht="25.15" customHeight="1" x14ac:dyDescent="0.2">
      <c r="A149" s="227" t="str">
        <f>'SER PUB VI'!B13</f>
        <v>AGUSTINA CORTES NEGRETE</v>
      </c>
      <c r="B149" s="228" t="str">
        <f>'SER PUB VI'!C13</f>
        <v>ASILO DE ANCIANOS</v>
      </c>
      <c r="C149" s="229" t="str">
        <f>'SER PUB VI'!D13</f>
        <v>AUXILIAR ENCARG.ASILO</v>
      </c>
      <c r="D149" s="230">
        <f>'SER PUB VI'!E13</f>
        <v>16</v>
      </c>
      <c r="E149" s="231">
        <f>'SER PUB VI'!F13</f>
        <v>188</v>
      </c>
      <c r="F149" s="231">
        <f>'SER PUB VI'!G13</f>
        <v>3008</v>
      </c>
      <c r="G149" s="232">
        <f>'SER PUB VI'!H13</f>
        <v>4</v>
      </c>
      <c r="H149" s="231">
        <f>'SER PUB VI'!I13</f>
        <v>64</v>
      </c>
      <c r="I149" s="233">
        <f>'SER PUB VI'!J13</f>
        <v>0</v>
      </c>
      <c r="J149" s="231">
        <f>'SER PUB VI'!K13</f>
        <v>0</v>
      </c>
      <c r="K149" s="231">
        <f>'SER PUB VI'!L13</f>
        <v>142</v>
      </c>
      <c r="L149" s="231">
        <f>'SER PUB VI'!M13</f>
        <v>705</v>
      </c>
      <c r="M149" s="234">
        <f>'SER PUB VI'!N13</f>
        <v>3507</v>
      </c>
      <c r="N149" s="226"/>
    </row>
    <row r="150" spans="1:14" ht="25.15" customHeight="1" x14ac:dyDescent="0.2">
      <c r="A150" s="227" t="str">
        <f>'SER PUB VI'!B14</f>
        <v>MARIA AMERICA BARAJAS GARCIA</v>
      </c>
      <c r="B150" s="228" t="str">
        <f>'SER PUB VI'!C14</f>
        <v>ASILO DE ANCIANOS</v>
      </c>
      <c r="C150" s="229" t="str">
        <f>'SER PUB VI'!D14</f>
        <v>AUX. DE INTEND.</v>
      </c>
      <c r="D150" s="230">
        <f>'SER PUB VI'!E14</f>
        <v>15</v>
      </c>
      <c r="E150" s="231">
        <f>'SER PUB VI'!F14</f>
        <v>122</v>
      </c>
      <c r="F150" s="231">
        <f>'SER PUB VI'!G14</f>
        <v>1830</v>
      </c>
      <c r="G150" s="232">
        <f>'SER PUB VI'!H14</f>
        <v>0</v>
      </c>
      <c r="H150" s="231">
        <f>'SER PUB VI'!I14</f>
        <v>0</v>
      </c>
      <c r="I150" s="233">
        <f>'SER PUB VI'!J14</f>
        <v>8</v>
      </c>
      <c r="J150" s="231">
        <f>'SER PUB VI'!K14</f>
        <v>120</v>
      </c>
      <c r="K150" s="231">
        <f>'SER PUB VI'!L14</f>
        <v>0</v>
      </c>
      <c r="L150" s="231">
        <f>'SER PUB VI'!M14</f>
        <v>305</v>
      </c>
      <c r="M150" s="234">
        <f>'SER PUB VI'!N14</f>
        <v>2255</v>
      </c>
      <c r="N150" s="226"/>
    </row>
    <row r="151" spans="1:14" ht="25.15" customHeight="1" x14ac:dyDescent="0.2">
      <c r="A151" s="227" t="str">
        <f>'SER PUB VI'!B15</f>
        <v>AMPARO MENDOZA FLORES</v>
      </c>
      <c r="B151" s="228" t="str">
        <f>'SER PUB VI'!C15</f>
        <v>ASILO DE ANCIANOS</v>
      </c>
      <c r="C151" s="229" t="str">
        <f>'SER PUB VI'!D15</f>
        <v>AUX. DE INTEND.</v>
      </c>
      <c r="D151" s="230">
        <f>'SER PUB VI'!E15</f>
        <v>16</v>
      </c>
      <c r="E151" s="231">
        <f>'SER PUB VI'!F15</f>
        <v>86</v>
      </c>
      <c r="F151" s="231">
        <f>'SER PUB VI'!G15</f>
        <v>1376</v>
      </c>
      <c r="G151" s="231">
        <f>'SER PUB VI'!H15</f>
        <v>0</v>
      </c>
      <c r="H151" s="231">
        <f>'SER PUB VI'!I15</f>
        <v>0</v>
      </c>
      <c r="I151" s="231">
        <f>'SER PUB VI'!J15</f>
        <v>8</v>
      </c>
      <c r="J151" s="231">
        <f>'SER PUB VI'!K15</f>
        <v>128</v>
      </c>
      <c r="K151" s="231">
        <f>'SER PUB VI'!L15</f>
        <v>0</v>
      </c>
      <c r="L151" s="231">
        <f>'SER PUB VI'!M15</f>
        <v>323</v>
      </c>
      <c r="M151" s="234">
        <f>'SER PUB VI'!N15</f>
        <v>1827</v>
      </c>
      <c r="N151" s="226"/>
    </row>
    <row r="152" spans="1:14" ht="25.15" customHeight="1" x14ac:dyDescent="0.2">
      <c r="A152" s="227" t="str">
        <f>'SER PUB VI'!B16</f>
        <v>YESENIA VILLANUEVA CASTRO</v>
      </c>
      <c r="B152" s="228" t="str">
        <f>'SER PUB VI'!C16</f>
        <v>ASILO DE ANCIANOS</v>
      </c>
      <c r="C152" s="229" t="str">
        <f>'SER PUB VI'!D16</f>
        <v>AUX. DE INTEND.</v>
      </c>
      <c r="D152" s="230">
        <f>'SER PUB VI'!E16</f>
        <v>16</v>
      </c>
      <c r="E152" s="231">
        <f>'SER PUB VI'!F16</f>
        <v>112</v>
      </c>
      <c r="F152" s="231">
        <f>'SER PUB VI'!G16</f>
        <v>1792</v>
      </c>
      <c r="G152" s="232">
        <f>'SER PUB VI'!H16</f>
        <v>0</v>
      </c>
      <c r="H152" s="231">
        <f>'SER PUB VI'!I16</f>
        <v>0</v>
      </c>
      <c r="I152" s="233">
        <f>'SER PUB VI'!J16</f>
        <v>7</v>
      </c>
      <c r="J152" s="231">
        <f>'SER PUB VI'!K16</f>
        <v>112</v>
      </c>
      <c r="K152" s="231">
        <f>'SER PUB VI'!L16</f>
        <v>0</v>
      </c>
      <c r="L152" s="231">
        <f>'SER PUB VI'!M16</f>
        <v>420</v>
      </c>
      <c r="M152" s="234">
        <f>'SER PUB VI'!N16</f>
        <v>2324</v>
      </c>
      <c r="N152" s="226"/>
    </row>
    <row r="153" spans="1:14" ht="25.15" customHeight="1" x14ac:dyDescent="0.2">
      <c r="A153" s="227" t="str">
        <f>'SER PUB VI'!B17</f>
        <v>MARIA DEL REFUGIO RAMIREZ DIAZ</v>
      </c>
      <c r="B153" s="228" t="str">
        <f>'SER PUB VI'!C17</f>
        <v>SEGURIDAD PUBLICA</v>
      </c>
      <c r="C153" s="229" t="str">
        <f>'SER PUB VI'!D17</f>
        <v>COCINERA</v>
      </c>
      <c r="D153" s="230">
        <f>'SER PUB VI'!E17</f>
        <v>16</v>
      </c>
      <c r="E153" s="231">
        <f>'SER PUB VI'!F17</f>
        <v>132</v>
      </c>
      <c r="F153" s="231">
        <f>'SER PUB VI'!G17</f>
        <v>2112</v>
      </c>
      <c r="G153" s="232">
        <f>'SER PUB VI'!H17</f>
        <v>0</v>
      </c>
      <c r="H153" s="231">
        <f>'SER PUB VI'!I17</f>
        <v>0</v>
      </c>
      <c r="I153" s="233">
        <f>'SER PUB VI'!J17</f>
        <v>5</v>
      </c>
      <c r="J153" s="231">
        <f>'SER PUB VI'!K17</f>
        <v>80</v>
      </c>
      <c r="K153" s="231">
        <f>'SER PUB VI'!L17</f>
        <v>0</v>
      </c>
      <c r="L153" s="231">
        <f>'SER PUB VI'!M17</f>
        <v>250</v>
      </c>
      <c r="M153" s="234">
        <f>'SER PUB VI'!N17</f>
        <v>2442</v>
      </c>
      <c r="N153" s="226"/>
    </row>
    <row r="154" spans="1:14" ht="25.15" customHeight="1" x14ac:dyDescent="0.2">
      <c r="A154" s="227" t="str">
        <f>'SER PUB VII'!B7</f>
        <v>JOSE SANTANA ARIAS GUERRERO</v>
      </c>
      <c r="B154" s="228" t="str">
        <f>'SER PUB VII'!C7</f>
        <v>MANTO. DE INMUEBLES</v>
      </c>
      <c r="C154" s="229" t="str">
        <f>'SER PUB VII'!D7</f>
        <v>ALBAÑIL</v>
      </c>
      <c r="D154" s="230">
        <f>'SER PUB VII'!E7</f>
        <v>16</v>
      </c>
      <c r="E154" s="231">
        <f>'SER PUB VII'!F7</f>
        <v>275</v>
      </c>
      <c r="F154" s="231">
        <f>'SER PUB VII'!G7</f>
        <v>4400</v>
      </c>
      <c r="G154" s="232">
        <f>'SER PUB VII'!H7</f>
        <v>25</v>
      </c>
      <c r="H154" s="231">
        <f>'SER PUB VII'!I7</f>
        <v>400</v>
      </c>
      <c r="I154" s="233">
        <f>'SER PUB VII'!J7</f>
        <v>0</v>
      </c>
      <c r="J154" s="231">
        <f>'SER PUB VII'!K7</f>
        <v>0</v>
      </c>
      <c r="K154" s="231">
        <f>'SER PUB VII'!L7</f>
        <v>248</v>
      </c>
      <c r="L154" s="231">
        <f>'SER PUB VII'!M7</f>
        <v>1031</v>
      </c>
      <c r="M154" s="234">
        <f>'SER PUB VII'!N7</f>
        <v>4783</v>
      </c>
      <c r="N154" s="226"/>
    </row>
    <row r="155" spans="1:14" ht="25.15" customHeight="1" x14ac:dyDescent="0.2">
      <c r="A155" s="227" t="str">
        <f>'SER PUB VII'!B8</f>
        <v>ALBERTO BEJAR ARIAS</v>
      </c>
      <c r="B155" s="228" t="str">
        <f>'SER PUB VII'!C8</f>
        <v>MANTO. DE INMUEBLES</v>
      </c>
      <c r="C155" s="229" t="str">
        <f>'SER PUB VII'!D8</f>
        <v>AUXILIAR</v>
      </c>
      <c r="D155" s="230">
        <f>'SER PUB VII'!E8</f>
        <v>16</v>
      </c>
      <c r="E155" s="231">
        <f>'SER PUB VII'!F8</f>
        <v>168</v>
      </c>
      <c r="F155" s="231">
        <f>'SER PUB VII'!G8</f>
        <v>2688</v>
      </c>
      <c r="G155" s="231">
        <f>'SER PUB VII'!H8</f>
        <v>1</v>
      </c>
      <c r="H155" s="231">
        <f>'SER PUB VII'!I8</f>
        <v>16</v>
      </c>
      <c r="I155" s="231">
        <f>'SER PUB VII'!J8</f>
        <v>0</v>
      </c>
      <c r="J155" s="231">
        <f>'SER PUB VII'!K8</f>
        <v>0</v>
      </c>
      <c r="K155" s="231">
        <f>'SER PUB VII'!L8</f>
        <v>0</v>
      </c>
      <c r="L155" s="231">
        <f>'SER PUB VII'!M8</f>
        <v>630</v>
      </c>
      <c r="M155" s="234">
        <f>'SER PUB VII'!N8</f>
        <v>3302</v>
      </c>
      <c r="N155" s="226"/>
    </row>
    <row r="156" spans="1:14" ht="25.15" customHeight="1" x14ac:dyDescent="0.2">
      <c r="A156" s="227" t="str">
        <f>'SER PUB VII'!B9</f>
        <v>ANTONIO  HERNANDEZ LOPEZ</v>
      </c>
      <c r="B156" s="228" t="str">
        <f>'SER PUB VII'!C9</f>
        <v>SERV. DE TRASPORTES</v>
      </c>
      <c r="C156" s="229" t="str">
        <f>'SER PUB VII'!D9</f>
        <v>CHOFER</v>
      </c>
      <c r="D156" s="230">
        <f>'SER PUB VII'!E9</f>
        <v>16</v>
      </c>
      <c r="E156" s="231">
        <f>'SER PUB VII'!F9</f>
        <v>168</v>
      </c>
      <c r="F156" s="231">
        <f>'SER PUB VII'!G9</f>
        <v>2688</v>
      </c>
      <c r="G156" s="232">
        <f>'SER PUB VII'!H9</f>
        <v>1</v>
      </c>
      <c r="H156" s="231">
        <f>'SER PUB VII'!I9</f>
        <v>16</v>
      </c>
      <c r="I156" s="233">
        <f>'SER PUB VII'!J9</f>
        <v>0</v>
      </c>
      <c r="J156" s="231">
        <f>'SER PUB VII'!K9</f>
        <v>0</v>
      </c>
      <c r="K156" s="231">
        <f>'SER PUB VII'!L9</f>
        <v>142</v>
      </c>
      <c r="L156" s="231">
        <f>'SER PUB VII'!M9</f>
        <v>630</v>
      </c>
      <c r="M156" s="234">
        <f>'SER PUB VII'!N9</f>
        <v>3160</v>
      </c>
      <c r="N156" s="226"/>
    </row>
    <row r="157" spans="1:14" ht="25.15" customHeight="1" x14ac:dyDescent="0.2">
      <c r="A157" s="227" t="str">
        <f>'SER PUB VII'!B10</f>
        <v>ROBERTO VALDIVIA ROJAS</v>
      </c>
      <c r="B157" s="228" t="str">
        <f>'SER PUB VII'!C10</f>
        <v>SERV. DE TRASPORTES</v>
      </c>
      <c r="C157" s="229" t="str">
        <f>'SER PUB VII'!D10</f>
        <v>CHOFER</v>
      </c>
      <c r="D157" s="230">
        <f>'SER PUB VII'!E10</f>
        <v>16</v>
      </c>
      <c r="E157" s="231">
        <f>'SER PUB VII'!F10</f>
        <v>260</v>
      </c>
      <c r="F157" s="231">
        <f>'SER PUB VII'!G10</f>
        <v>4160</v>
      </c>
      <c r="G157" s="232">
        <f>'SER PUB VII'!H10</f>
        <v>22</v>
      </c>
      <c r="H157" s="231">
        <f>'SER PUB VII'!I10</f>
        <v>352</v>
      </c>
      <c r="I157" s="233">
        <f>'SER PUB VII'!J10</f>
        <v>0</v>
      </c>
      <c r="J157" s="231">
        <f>'SER PUB VII'!K10</f>
        <v>0</v>
      </c>
      <c r="K157" s="231">
        <f>'SER PUB VII'!L10</f>
        <v>205</v>
      </c>
      <c r="L157" s="231">
        <f>'SER PUB VII'!M10</f>
        <v>975</v>
      </c>
      <c r="M157" s="234">
        <f>'SER PUB VII'!N10</f>
        <v>4578</v>
      </c>
      <c r="N157" s="226"/>
    </row>
    <row r="158" spans="1:14" ht="25.15" customHeight="1" x14ac:dyDescent="0.2">
      <c r="A158" s="227" t="str">
        <f>'SER PUB VII'!B11</f>
        <v>SALVADOR ORDAZ FLORES</v>
      </c>
      <c r="B158" s="228" t="str">
        <f>'SER PUB VII'!C11</f>
        <v>SERV. DE TRASPORTES</v>
      </c>
      <c r="C158" s="229" t="str">
        <f>'SER PUB VII'!D11</f>
        <v>CHOFER</v>
      </c>
      <c r="D158" s="230">
        <f>'SER PUB VII'!E11</f>
        <v>16</v>
      </c>
      <c r="E158" s="231">
        <f>'SER PUB VII'!F11</f>
        <v>226</v>
      </c>
      <c r="F158" s="231">
        <f>'SER PUB VII'!G11</f>
        <v>3616</v>
      </c>
      <c r="G158" s="232">
        <f>'SER PUB VII'!H11</f>
        <v>9</v>
      </c>
      <c r="H158" s="231">
        <f>'SER PUB VII'!I11</f>
        <v>144</v>
      </c>
      <c r="I158" s="233">
        <f>'SER PUB VII'!J11</f>
        <v>0</v>
      </c>
      <c r="J158" s="231">
        <f>'SER PUB VII'!K11</f>
        <v>0</v>
      </c>
      <c r="K158" s="231">
        <f>'SER PUB VII'!L11</f>
        <v>0</v>
      </c>
      <c r="L158" s="231">
        <f>'SER PUB VII'!M11</f>
        <v>848</v>
      </c>
      <c r="M158" s="234">
        <f>'SER PUB VII'!N11</f>
        <v>4320</v>
      </c>
      <c r="N158" s="226"/>
    </row>
    <row r="159" spans="1:14" ht="25.15" customHeight="1" x14ac:dyDescent="0.2">
      <c r="A159" s="227" t="str">
        <f>'SER PUB VII'!B12</f>
        <v>SALVADOR DIAZ CARDENAS</v>
      </c>
      <c r="B159" s="228" t="str">
        <f>'SER PUB VII'!C12</f>
        <v>SERV. DE TRASPORTES</v>
      </c>
      <c r="C159" s="229" t="str">
        <f>'SER PUB VII'!D12</f>
        <v>CHOFER</v>
      </c>
      <c r="D159" s="230">
        <f>'SER PUB VII'!E12</f>
        <v>16</v>
      </c>
      <c r="E159" s="231">
        <f>'SER PUB VII'!F12</f>
        <v>192</v>
      </c>
      <c r="F159" s="231">
        <f>'SER PUB VII'!G12</f>
        <v>3072</v>
      </c>
      <c r="G159" s="232">
        <f>'SER PUB VII'!H12</f>
        <v>5</v>
      </c>
      <c r="H159" s="231">
        <f>'SER PUB VII'!I12</f>
        <v>80</v>
      </c>
      <c r="I159" s="233">
        <f>'SER PUB VII'!J12</f>
        <v>0</v>
      </c>
      <c r="J159" s="231">
        <f>'SER PUB VII'!K12</f>
        <v>0</v>
      </c>
      <c r="K159" s="231">
        <f>'SER PUB VII'!L12</f>
        <v>0</v>
      </c>
      <c r="L159" s="231">
        <f>'SER PUB VII'!M12</f>
        <v>480</v>
      </c>
      <c r="M159" s="234">
        <f>'SER PUB VII'!N12</f>
        <v>3472</v>
      </c>
      <c r="N159" s="226"/>
    </row>
    <row r="160" spans="1:14" ht="25.15" customHeight="1" x14ac:dyDescent="0.2">
      <c r="A160" s="227" t="str">
        <f>'SER PUB VII'!B13</f>
        <v>JUAN  MANUEL DIAZ ZAMBRANO</v>
      </c>
      <c r="B160" s="228" t="str">
        <f>'SER PUB VII'!C13</f>
        <v>CENTRO PSICOLA</v>
      </c>
      <c r="C160" s="229" t="str">
        <f>'SER PUB VII'!D13</f>
        <v>MANTENIMINETO</v>
      </c>
      <c r="D160" s="230">
        <f>'SER PUB VII'!E13</f>
        <v>16</v>
      </c>
      <c r="E160" s="231">
        <f>'SER PUB VII'!F13</f>
        <v>185</v>
      </c>
      <c r="F160" s="231">
        <f>'SER PUB VII'!G13</f>
        <v>2960</v>
      </c>
      <c r="G160" s="232">
        <f>'SER PUB VII'!H13</f>
        <v>4</v>
      </c>
      <c r="H160" s="231">
        <f>'SER PUB VII'!I13</f>
        <v>64</v>
      </c>
      <c r="I160" s="233">
        <f>'SER PUB VII'!J13</f>
        <v>0</v>
      </c>
      <c r="J160" s="231">
        <f>'SER PUB VII'!K13</f>
        <v>0</v>
      </c>
      <c r="K160" s="231">
        <f>'SER PUB VII'!L13</f>
        <v>138</v>
      </c>
      <c r="L160" s="231">
        <f>'SER PUB VII'!M13</f>
        <v>694</v>
      </c>
      <c r="M160" s="234">
        <f>'SER PUB VII'!N13</f>
        <v>3452</v>
      </c>
      <c r="N160" s="226"/>
    </row>
    <row r="161" spans="1:14" ht="25.15" customHeight="1" x14ac:dyDescent="0.2">
      <c r="A161" s="227" t="str">
        <f>'SER PUB VIII'!B7</f>
        <v>JOSE DE JESUS HERNANDEZ GUTIERREZ</v>
      </c>
      <c r="B161" s="228" t="str">
        <f>'SER PUB VIII'!C7</f>
        <v>MANTENIMIENTO</v>
      </c>
      <c r="C161" s="229" t="str">
        <f>'SER PUB VIII'!D7</f>
        <v>ALBAÑIL</v>
      </c>
      <c r="D161" s="230">
        <f>'SER PUB VIII'!E7</f>
        <v>16</v>
      </c>
      <c r="E161" s="231">
        <f>'SER PUB VIII'!F7</f>
        <v>190</v>
      </c>
      <c r="F161" s="231">
        <f>'SER PUB VIII'!G7</f>
        <v>3040</v>
      </c>
      <c r="G161" s="231">
        <f>'SER PUB VIII'!H7</f>
        <v>3</v>
      </c>
      <c r="H161" s="231">
        <f>'SER PUB VIII'!I7</f>
        <v>48</v>
      </c>
      <c r="I161" s="231">
        <f>'SER PUB VIII'!J7</f>
        <v>0</v>
      </c>
      <c r="J161" s="231">
        <f>'SER PUB VIII'!K7</f>
        <v>0</v>
      </c>
      <c r="K161" s="231">
        <f>'SER PUB VIII'!L7</f>
        <v>0</v>
      </c>
      <c r="L161" s="231">
        <f>'SER PUB VIII'!M7</f>
        <v>713</v>
      </c>
      <c r="M161" s="234">
        <f>'SER PUB VIII'!N7</f>
        <v>3705</v>
      </c>
      <c r="N161" s="226"/>
    </row>
    <row r="162" spans="1:14" ht="25.15" customHeight="1" x14ac:dyDescent="0.2">
      <c r="A162" s="227" t="str">
        <f>'SER PUB VIII'!B8</f>
        <v>HECTOR JAVIER PALMAS CAPISTRAN</v>
      </c>
      <c r="B162" s="228" t="str">
        <f>'SER PUB VIII'!C8</f>
        <v>MANTENIMIENTO</v>
      </c>
      <c r="C162" s="229" t="str">
        <f>'SER PUB VIII'!D8</f>
        <v>ALBAÑIL</v>
      </c>
      <c r="D162" s="230">
        <f>'SER PUB VIII'!E8</f>
        <v>16</v>
      </c>
      <c r="E162" s="231">
        <f>'SER PUB VIII'!F8</f>
        <v>190</v>
      </c>
      <c r="F162" s="231">
        <f>'SER PUB VIII'!G8</f>
        <v>3040</v>
      </c>
      <c r="G162" s="231">
        <f>'SER PUB VIII'!H8</f>
        <v>3</v>
      </c>
      <c r="H162" s="231">
        <f>'SER PUB VIII'!I8</f>
        <v>48</v>
      </c>
      <c r="I162" s="231">
        <f>'SER PUB VIII'!J8</f>
        <v>0</v>
      </c>
      <c r="J162" s="231">
        <f>'SER PUB VIII'!K8</f>
        <v>0</v>
      </c>
      <c r="K162" s="231">
        <f>'SER PUB VIII'!L8</f>
        <v>0</v>
      </c>
      <c r="L162" s="231">
        <f>'SER PUB VIII'!M8</f>
        <v>713</v>
      </c>
      <c r="M162" s="234">
        <f>'SER PUB VIII'!N8</f>
        <v>3705</v>
      </c>
      <c r="N162" s="226"/>
    </row>
    <row r="163" spans="1:14" ht="25.15" customHeight="1" x14ac:dyDescent="0.2">
      <c r="A163" s="227" t="str">
        <f>'SER PUB VIII'!B9</f>
        <v>MARTIN  BOJORGE CISNEROS</v>
      </c>
      <c r="B163" s="228" t="str">
        <f>'SER PUB VIII'!C9</f>
        <v>MANTENIMIENTO</v>
      </c>
      <c r="C163" s="229" t="str">
        <f>'SER PUB VIII'!D9</f>
        <v>ALBAÑIL</v>
      </c>
      <c r="D163" s="230">
        <f>'SER PUB VIII'!E9</f>
        <v>16</v>
      </c>
      <c r="E163" s="231">
        <f>'SER PUB VIII'!F9</f>
        <v>190</v>
      </c>
      <c r="F163" s="231">
        <f>'SER PUB VIII'!G9</f>
        <v>3040</v>
      </c>
      <c r="G163" s="231">
        <f>'SER PUB VIII'!H9</f>
        <v>3</v>
      </c>
      <c r="H163" s="231">
        <f>'SER PUB VIII'!I9</f>
        <v>48</v>
      </c>
      <c r="I163" s="231">
        <f>'SER PUB VIII'!J9</f>
        <v>0</v>
      </c>
      <c r="J163" s="231">
        <f>'SER PUB VIII'!K9</f>
        <v>0</v>
      </c>
      <c r="K163" s="231">
        <f>'SER PUB VIII'!L9</f>
        <v>0</v>
      </c>
      <c r="L163" s="231">
        <f>'SER PUB VIII'!M9</f>
        <v>713</v>
      </c>
      <c r="M163" s="234">
        <f>'SER PUB VIII'!N9</f>
        <v>3705</v>
      </c>
      <c r="N163" s="226"/>
    </row>
    <row r="164" spans="1:14" ht="25.15" customHeight="1" x14ac:dyDescent="0.2">
      <c r="A164" s="227" t="str">
        <f>'SER PUB VIII'!B10</f>
        <v>ANTONIO ZEPEDA ESTRADA</v>
      </c>
      <c r="B164" s="228" t="str">
        <f>'SER PUB VIII'!C10</f>
        <v>MANTENIMIENTO</v>
      </c>
      <c r="C164" s="229" t="str">
        <f>'SER PUB VIII'!D10</f>
        <v>ALBAÑIL</v>
      </c>
      <c r="D164" s="230">
        <f>'SER PUB VIII'!E10</f>
        <v>16</v>
      </c>
      <c r="E164" s="231">
        <f>'SER PUB VIII'!F10</f>
        <v>190</v>
      </c>
      <c r="F164" s="231">
        <f>'SER PUB VIII'!G10</f>
        <v>3040</v>
      </c>
      <c r="G164" s="231">
        <f>'SER PUB VIII'!H10</f>
        <v>3</v>
      </c>
      <c r="H164" s="231">
        <f>'SER PUB VIII'!I10</f>
        <v>48</v>
      </c>
      <c r="I164" s="231">
        <f>'SER PUB VIII'!J10</f>
        <v>0</v>
      </c>
      <c r="J164" s="231">
        <f>'SER PUB VIII'!K10</f>
        <v>0</v>
      </c>
      <c r="K164" s="231">
        <f>'SER PUB VIII'!L10</f>
        <v>0</v>
      </c>
      <c r="L164" s="231">
        <f>'SER PUB VIII'!M10</f>
        <v>713</v>
      </c>
      <c r="M164" s="234">
        <f>'SER PUB VIII'!N10</f>
        <v>3705</v>
      </c>
      <c r="N164" s="226"/>
    </row>
    <row r="165" spans="1:14" ht="25.15" customHeight="1" x14ac:dyDescent="0.2">
      <c r="A165" s="227" t="str">
        <f>'SER PUB VIII'!B11</f>
        <v>VICTOR MICHAEL BUENROSTRO GARCIA</v>
      </c>
      <c r="B165" s="228" t="str">
        <f>'SER PUB VIII'!C11</f>
        <v>MANTENIMIENTO</v>
      </c>
      <c r="C165" s="229" t="str">
        <f>'SER PUB VIII'!D11</f>
        <v>ALBAÑIL</v>
      </c>
      <c r="D165" s="230">
        <f>'SER PUB VIII'!E11</f>
        <v>16</v>
      </c>
      <c r="E165" s="231">
        <f>'SER PUB VIII'!F11</f>
        <v>190</v>
      </c>
      <c r="F165" s="231">
        <f>'SER PUB VIII'!G11</f>
        <v>3040</v>
      </c>
      <c r="G165" s="231">
        <f>'SER PUB VIII'!H11</f>
        <v>3</v>
      </c>
      <c r="H165" s="231">
        <f>'SER PUB VIII'!I11</f>
        <v>48</v>
      </c>
      <c r="I165" s="231">
        <f>'SER PUB VIII'!J11</f>
        <v>0</v>
      </c>
      <c r="J165" s="231">
        <f>'SER PUB VIII'!K11</f>
        <v>0</v>
      </c>
      <c r="K165" s="231">
        <f>'SER PUB VIII'!L11</f>
        <v>0</v>
      </c>
      <c r="L165" s="231">
        <f>'SER PUB VIII'!M11</f>
        <v>713</v>
      </c>
      <c r="M165" s="234">
        <f>'SER PUB VIII'!N11</f>
        <v>3705</v>
      </c>
      <c r="N165" s="226"/>
    </row>
    <row r="166" spans="1:14" ht="25.15" customHeight="1" x14ac:dyDescent="0.2">
      <c r="A166" s="227" t="str">
        <f>'SER PUB VIII'!B12</f>
        <v>JUAN JOSE BEJAR FLORES</v>
      </c>
      <c r="B166" s="228" t="str">
        <f>'SER PUB VIII'!C12</f>
        <v>MANTENIMIENTO</v>
      </c>
      <c r="C166" s="229" t="str">
        <f>'SER PUB VIII'!D12</f>
        <v>ALBAÑIL</v>
      </c>
      <c r="D166" s="230">
        <f>'SER PUB VIII'!E12</f>
        <v>16</v>
      </c>
      <c r="E166" s="231">
        <f>'SER PUB VIII'!F12</f>
        <v>190</v>
      </c>
      <c r="F166" s="231">
        <f>'SER PUB VIII'!G12</f>
        <v>3040</v>
      </c>
      <c r="G166" s="231">
        <f>'SER PUB VIII'!H12</f>
        <v>3</v>
      </c>
      <c r="H166" s="231">
        <f>'SER PUB VIII'!I12</f>
        <v>48</v>
      </c>
      <c r="I166" s="231">
        <f>'SER PUB VIII'!J12</f>
        <v>0</v>
      </c>
      <c r="J166" s="231">
        <f>'SER PUB VIII'!K12</f>
        <v>0</v>
      </c>
      <c r="K166" s="231">
        <f>'SER PUB VIII'!L12</f>
        <v>0</v>
      </c>
      <c r="L166" s="231">
        <f>'SER PUB VIII'!M12</f>
        <v>590</v>
      </c>
      <c r="M166" s="234">
        <f>'SER PUB VIII'!N12</f>
        <v>3582</v>
      </c>
      <c r="N166" s="226"/>
    </row>
    <row r="167" spans="1:14" ht="25.15" customHeight="1" x14ac:dyDescent="0.2">
      <c r="A167" s="227" t="str">
        <f>'SER PUB VIII'!B13</f>
        <v>HELIODORO MIRANDA ARROYO</v>
      </c>
      <c r="B167" s="228" t="str">
        <f>'SER PUB VIII'!C13</f>
        <v>MANTENIMIENTO</v>
      </c>
      <c r="C167" s="229" t="str">
        <f>'SER PUB VIII'!D13</f>
        <v>ALBAÑIL</v>
      </c>
      <c r="D167" s="230">
        <f>'SER PUB VIII'!E13</f>
        <v>16</v>
      </c>
      <c r="E167" s="231">
        <f>'SER PUB VIII'!F13</f>
        <v>190</v>
      </c>
      <c r="F167" s="231">
        <f>'SER PUB VIII'!G13</f>
        <v>3040</v>
      </c>
      <c r="G167" s="232">
        <f>'SER PUB VIII'!H13</f>
        <v>3</v>
      </c>
      <c r="H167" s="231">
        <f>'SER PUB VIII'!I13</f>
        <v>48</v>
      </c>
      <c r="I167" s="233">
        <f>'SER PUB VIII'!J13</f>
        <v>0</v>
      </c>
      <c r="J167" s="231">
        <f>'SER PUB VIII'!K13</f>
        <v>0</v>
      </c>
      <c r="K167" s="231">
        <f>'SER PUB VIII'!L13</f>
        <v>0</v>
      </c>
      <c r="L167" s="231">
        <f>'SER PUB VIII'!M13</f>
        <v>480</v>
      </c>
      <c r="M167" s="234">
        <f>'SER PUB VIII'!N13</f>
        <v>3472</v>
      </c>
      <c r="N167" s="226"/>
    </row>
    <row r="168" spans="1:14" ht="25.15" customHeight="1" x14ac:dyDescent="0.2">
      <c r="A168" s="227" t="str">
        <f>'SER PUB VIII'!B14</f>
        <v>ANTONIO SOLORIO BOJORGE</v>
      </c>
      <c r="B168" s="228" t="str">
        <f>'SER PUB VIII'!C14</f>
        <v>MANTENIMIENTO</v>
      </c>
      <c r="C168" s="229" t="str">
        <f>'SER PUB VIII'!D14</f>
        <v>ALBAÑIL</v>
      </c>
      <c r="D168" s="230">
        <f>'SER PUB VIII'!E14</f>
        <v>15</v>
      </c>
      <c r="E168" s="231">
        <f>'SER PUB VIII'!F14</f>
        <v>226</v>
      </c>
      <c r="F168" s="231">
        <f>'SER PUB VIII'!G14</f>
        <v>3390</v>
      </c>
      <c r="G168" s="231">
        <f>'SER PUB VIII'!H14</f>
        <v>9</v>
      </c>
      <c r="H168" s="231">
        <f>'SER PUB VIII'!I14</f>
        <v>135</v>
      </c>
      <c r="I168" s="231">
        <f>'SER PUB VIII'!J14</f>
        <v>0</v>
      </c>
      <c r="J168" s="231">
        <f>'SER PUB VIII'!K14</f>
        <v>0</v>
      </c>
      <c r="K168" s="231">
        <f>'SER PUB VIII'!L14</f>
        <v>0</v>
      </c>
      <c r="L168" s="231">
        <f>'SER PUB VIII'!M14</f>
        <v>848</v>
      </c>
      <c r="M168" s="234">
        <f>'SER PUB VIII'!N14</f>
        <v>4103</v>
      </c>
      <c r="N168" s="226"/>
    </row>
    <row r="169" spans="1:14" ht="25.15" customHeight="1" x14ac:dyDescent="0.2">
      <c r="A169" s="227" t="str">
        <f>'SER PUB IX'!B7</f>
        <v>ABEL OROZCO HERNANDEZ</v>
      </c>
      <c r="B169" s="228" t="str">
        <f>'SER PUB IX'!C7</f>
        <v>MANTENIMIENTO</v>
      </c>
      <c r="C169" s="229" t="str">
        <f>'SER PUB IX'!D7</f>
        <v>ALBAÑIL</v>
      </c>
      <c r="D169" s="230">
        <f>'SER PUB IX'!E7</f>
        <v>16</v>
      </c>
      <c r="E169" s="231">
        <f>'SER PUB IX'!F7</f>
        <v>190</v>
      </c>
      <c r="F169" s="231">
        <f>'SER PUB IX'!G7</f>
        <v>3040</v>
      </c>
      <c r="G169" s="231">
        <f>'SER PUB IX'!H7</f>
        <v>3</v>
      </c>
      <c r="H169" s="231">
        <f>'SER PUB IX'!I7</f>
        <v>48</v>
      </c>
      <c r="I169" s="231">
        <f>'SER PUB IX'!J7</f>
        <v>0</v>
      </c>
      <c r="J169" s="231">
        <f>'SER PUB IX'!K7</f>
        <v>0</v>
      </c>
      <c r="K169" s="231">
        <f>'SER PUB IX'!L7</f>
        <v>0</v>
      </c>
      <c r="L169" s="231">
        <f>'SER PUB IX'!M7</f>
        <v>713</v>
      </c>
      <c r="M169" s="234">
        <f>'SER PUB IX'!N7</f>
        <v>3705</v>
      </c>
      <c r="N169" s="226"/>
    </row>
    <row r="170" spans="1:14" ht="25.15" customHeight="1" x14ac:dyDescent="0.2">
      <c r="A170" s="227" t="str">
        <f>'SER PUB IX'!B8</f>
        <v>YOLANDA CORONA GONZALEZ</v>
      </c>
      <c r="B170" s="228" t="str">
        <f>'SER PUB IX'!C8</f>
        <v>PARQUE LINEAL</v>
      </c>
      <c r="C170" s="229" t="str">
        <f>'SER PUB IX'!D8</f>
        <v>AUXILIAR DE INTENDENCIA</v>
      </c>
      <c r="D170" s="230">
        <f>'SER PUB IX'!E8</f>
        <v>16</v>
      </c>
      <c r="E170" s="231">
        <f>'SER PUB IX'!F8</f>
        <v>86</v>
      </c>
      <c r="F170" s="231">
        <f>'SER PUB IX'!G8</f>
        <v>1376</v>
      </c>
      <c r="G170" s="231">
        <f>'SER PUB IX'!H8</f>
        <v>0</v>
      </c>
      <c r="H170" s="231">
        <f>'SER PUB IX'!I8</f>
        <v>0</v>
      </c>
      <c r="I170" s="231">
        <f>'SER PUB IX'!J8</f>
        <v>8</v>
      </c>
      <c r="J170" s="231">
        <f>'SER PUB IX'!K8</f>
        <v>128</v>
      </c>
      <c r="K170" s="231">
        <f>'SER PUB IX'!L8</f>
        <v>0</v>
      </c>
      <c r="L170" s="231">
        <f>'SER PUB IX'!M8</f>
        <v>323</v>
      </c>
      <c r="M170" s="234">
        <f>'SER PUB IX'!N8</f>
        <v>1827</v>
      </c>
      <c r="N170" s="226"/>
    </row>
    <row r="171" spans="1:14" ht="25.15" customHeight="1" x14ac:dyDescent="0.2">
      <c r="A171" s="227" t="str">
        <f>'SER PUB IX'!B9</f>
        <v>ROSA MARTINEZ HERNANDEZ</v>
      </c>
      <c r="B171" s="228" t="str">
        <f>'SER PUB IX'!C9</f>
        <v>BIBLIOTECA</v>
      </c>
      <c r="C171" s="229" t="str">
        <f>'SER PUB IX'!D9</f>
        <v>SECRETARIA</v>
      </c>
      <c r="D171" s="230">
        <f>'SER PUB IX'!E9</f>
        <v>16</v>
      </c>
      <c r="E171" s="231">
        <f>'SER PUB IX'!F9</f>
        <v>188</v>
      </c>
      <c r="F171" s="231">
        <f>'SER PUB IX'!G9</f>
        <v>3008</v>
      </c>
      <c r="G171" s="231">
        <f>'SER PUB IX'!H9</f>
        <v>3</v>
      </c>
      <c r="H171" s="231">
        <f>'SER PUB IX'!I9</f>
        <v>48</v>
      </c>
      <c r="I171" s="231">
        <f>'SER PUB IX'!J9</f>
        <v>0</v>
      </c>
      <c r="J171" s="231">
        <f>'SER PUB IX'!K9</f>
        <v>0</v>
      </c>
      <c r="K171" s="231">
        <f>'SER PUB IX'!L9</f>
        <v>0</v>
      </c>
      <c r="L171" s="231">
        <f>'SER PUB IX'!M9</f>
        <v>705</v>
      </c>
      <c r="M171" s="234">
        <f>'SER PUB IX'!N9</f>
        <v>3665</v>
      </c>
      <c r="N171" s="226"/>
    </row>
    <row r="172" spans="1:14" ht="25.15" customHeight="1" thickBot="1" x14ac:dyDescent="0.25">
      <c r="A172" s="227" t="str">
        <f>'SER PUB IX'!B10</f>
        <v>LEONOR GONZALEZ MEDINA</v>
      </c>
      <c r="B172" s="228" t="str">
        <f>'SER PUB IX'!C10</f>
        <v>BIBLIOTECA</v>
      </c>
      <c r="C172" s="229" t="str">
        <f>'SER PUB IX'!D10</f>
        <v>AUX DE INTENDENCIA</v>
      </c>
      <c r="D172" s="230">
        <f>'SER PUB IX'!E10</f>
        <v>16</v>
      </c>
      <c r="E172" s="231">
        <f>'SER PUB IX'!F10</f>
        <v>164</v>
      </c>
      <c r="F172" s="231">
        <f>'SER PUB IX'!G10</f>
        <v>2624</v>
      </c>
      <c r="G172" s="231">
        <f>'SER PUB IX'!H10</f>
        <v>1</v>
      </c>
      <c r="H172" s="231">
        <f>'SER PUB IX'!I10</f>
        <v>16</v>
      </c>
      <c r="I172" s="231">
        <f>'SER PUB IX'!J10</f>
        <v>0</v>
      </c>
      <c r="J172" s="231">
        <f>'SER PUB IX'!K10</f>
        <v>0</v>
      </c>
      <c r="K172" s="231">
        <f>'SER PUB IX'!L10</f>
        <v>126</v>
      </c>
      <c r="L172" s="231">
        <f>'SER PUB IX'!M10</f>
        <v>615</v>
      </c>
      <c r="M172" s="234">
        <f>'SER PUB IX'!N10</f>
        <v>3097</v>
      </c>
      <c r="N172" s="226"/>
    </row>
    <row r="173" spans="1:14" ht="25.15" customHeight="1" thickTop="1" thickBot="1" x14ac:dyDescent="0.25">
      <c r="A173" s="246" t="s">
        <v>475</v>
      </c>
      <c r="B173" s="247"/>
      <c r="C173" s="248"/>
      <c r="D173" s="249"/>
      <c r="E173" s="250"/>
      <c r="F173" s="250">
        <f t="shared" ref="F173:M173" si="0">SUM(F6:F172)</f>
        <v>661316</v>
      </c>
      <c r="G173" s="250">
        <f t="shared" si="0"/>
        <v>3513</v>
      </c>
      <c r="H173" s="250" t="e">
        <f t="shared" si="0"/>
        <v>#REF!</v>
      </c>
      <c r="I173" s="250">
        <f t="shared" si="0"/>
        <v>279</v>
      </c>
      <c r="J173" s="250">
        <f t="shared" si="0"/>
        <v>5446</v>
      </c>
      <c r="K173" s="250">
        <f t="shared" si="0"/>
        <v>11000</v>
      </c>
      <c r="L173" s="250">
        <f t="shared" si="0"/>
        <v>151535</v>
      </c>
      <c r="M173" s="251" t="e">
        <f t="shared" si="0"/>
        <v>#REF!</v>
      </c>
      <c r="N173" s="226"/>
    </row>
    <row r="174" spans="1:14" ht="25.15" customHeight="1" thickTop="1" x14ac:dyDescent="0.2">
      <c r="A174" s="252" t="str">
        <f>EVENTUALES1!B7</f>
        <v>PEDRO ELIZER FIERRO LOPEZ</v>
      </c>
      <c r="B174" s="253" t="str">
        <f>EVENTUALES1!C7</f>
        <v>MANTO INMUEBLES</v>
      </c>
      <c r="C174" s="236" t="str">
        <f>EVENTUALES1!D7</f>
        <v>ALBAÑIL</v>
      </c>
      <c r="D174" s="237">
        <f>EVENTUALES1!E7</f>
        <v>16</v>
      </c>
      <c r="E174" s="238">
        <f>EVENTUALES1!F7</f>
        <v>196</v>
      </c>
      <c r="F174" s="238">
        <f>EVENTUALES1!G7</f>
        <v>3136</v>
      </c>
      <c r="G174" s="238">
        <f>EVENTUALES1!H7</f>
        <v>5</v>
      </c>
      <c r="H174" s="238">
        <f>EVENTUALES1!I7</f>
        <v>80</v>
      </c>
      <c r="I174" s="238">
        <f>EVENTUALES1!J7</f>
        <v>0</v>
      </c>
      <c r="J174" s="238">
        <f>EVENTUALES1!K7</f>
        <v>0</v>
      </c>
      <c r="K174" s="238">
        <f>EVENTUALES1!L7</f>
        <v>145</v>
      </c>
      <c r="L174" s="238">
        <f>EVENTUALES1!M7</f>
        <v>735</v>
      </c>
      <c r="M174" s="254">
        <f>EVENTUALES1!N7</f>
        <v>3646</v>
      </c>
      <c r="N174" s="226"/>
    </row>
    <row r="175" spans="1:14" ht="25.15" customHeight="1" x14ac:dyDescent="0.2">
      <c r="A175" s="252" t="str">
        <f>EVENTUALES1!B8</f>
        <v>RAMON PANTOJA ALCALA</v>
      </c>
      <c r="B175" s="253" t="str">
        <f>EVENTUALES1!C8</f>
        <v>MANTO INMUEBLES</v>
      </c>
      <c r="C175" s="236" t="str">
        <f>EVENTUALES1!D8</f>
        <v>AUXILIAR ALBAÑIL</v>
      </c>
      <c r="D175" s="237">
        <f>EVENTUALES1!E8</f>
        <v>16</v>
      </c>
      <c r="E175" s="238">
        <f>EVENTUALES1!F8</f>
        <v>168</v>
      </c>
      <c r="F175" s="238">
        <f>EVENTUALES1!G8</f>
        <v>2688</v>
      </c>
      <c r="G175" s="238">
        <f>EVENTUALES1!H8</f>
        <v>1</v>
      </c>
      <c r="H175" s="238">
        <f>EVENTUALES1!I8</f>
        <v>16</v>
      </c>
      <c r="I175" s="238">
        <f>EVENTUALES1!J8</f>
        <v>0</v>
      </c>
      <c r="J175" s="238">
        <f>EVENTUALES1!K8</f>
        <v>0</v>
      </c>
      <c r="K175" s="238">
        <f>EVENTUALES1!L8</f>
        <v>145</v>
      </c>
      <c r="L175" s="238">
        <f>EVENTUALES1!M8</f>
        <v>630</v>
      </c>
      <c r="M175" s="254">
        <f>EVENTUALES1!N8</f>
        <v>3157</v>
      </c>
      <c r="N175" s="226"/>
    </row>
    <row r="176" spans="1:14" ht="25.15" customHeight="1" x14ac:dyDescent="0.2">
      <c r="A176" s="252" t="str">
        <f>EVENTUALES1!B9</f>
        <v>NANCY MORENO GARCIA</v>
      </c>
      <c r="B176" s="253" t="str">
        <f>EVENTUALES1!C9</f>
        <v>AGUA POTABLE</v>
      </c>
      <c r="C176" s="236" t="str">
        <f>EVENTUALES1!D9</f>
        <v>RECAUDADOR EJIDO MODELO</v>
      </c>
      <c r="D176" s="237">
        <f>EVENTUALES1!E9</f>
        <v>16</v>
      </c>
      <c r="E176" s="238">
        <f>EVENTUALES1!F9</f>
        <v>168</v>
      </c>
      <c r="F176" s="238">
        <f>EVENTUALES1!G9</f>
        <v>2688</v>
      </c>
      <c r="G176" s="238">
        <f>EVENTUALES1!H9</f>
        <v>1</v>
      </c>
      <c r="H176" s="238">
        <f>EVENTUALES1!I9</f>
        <v>16</v>
      </c>
      <c r="I176" s="238">
        <f>EVENTUALES1!J9</f>
        <v>0</v>
      </c>
      <c r="J176" s="238">
        <f>EVENTUALES1!K9</f>
        <v>0</v>
      </c>
      <c r="K176" s="238">
        <f>EVENTUALES1!L9</f>
        <v>0</v>
      </c>
      <c r="L176" s="238">
        <f>EVENTUALES1!M9</f>
        <v>310</v>
      </c>
      <c r="M176" s="254">
        <f>EVENTUALES1!N9</f>
        <v>2982</v>
      </c>
      <c r="N176" s="226"/>
    </row>
    <row r="177" spans="1:14" ht="25.15" customHeight="1" thickBot="1" x14ac:dyDescent="0.25">
      <c r="A177" s="252" t="str">
        <f>EVENTUALES1!B10</f>
        <v>LUIS ANTONIO ACEVES RUIZ</v>
      </c>
      <c r="B177" s="253" t="str">
        <f>EVENTUALES1!C10</f>
        <v>GOBERNACION</v>
      </c>
      <c r="C177" s="236" t="str">
        <f>EVENTUALES1!D10</f>
        <v>AUXILIAR ADMVO</v>
      </c>
      <c r="D177" s="237">
        <f>EVENTUALES1!E10</f>
        <v>16</v>
      </c>
      <c r="E177" s="238">
        <f>EVENTUALES1!F10</f>
        <v>206</v>
      </c>
      <c r="F177" s="238">
        <f>EVENTUALES1!G10</f>
        <v>3296</v>
      </c>
      <c r="G177" s="238">
        <f>EVENTUALES1!H10</f>
        <v>6</v>
      </c>
      <c r="H177" s="238">
        <f>EVENTUALES1!I10</f>
        <v>96</v>
      </c>
      <c r="I177" s="238">
        <f>EVENTUALES1!J10</f>
        <v>0</v>
      </c>
      <c r="J177" s="238">
        <f>EVENTUALES1!K10</f>
        <v>0</v>
      </c>
      <c r="K177" s="238">
        <f>EVENTUALES1!L10</f>
        <v>0</v>
      </c>
      <c r="L177" s="238">
        <f>EVENTUALES1!M10</f>
        <v>773</v>
      </c>
      <c r="M177" s="254">
        <f>EVENTUALES1!N10</f>
        <v>3973</v>
      </c>
      <c r="N177" s="226"/>
    </row>
    <row r="178" spans="1:14" ht="25.15" customHeight="1" thickTop="1" thickBot="1" x14ac:dyDescent="0.25">
      <c r="A178" s="255" t="s">
        <v>475</v>
      </c>
      <c r="B178" s="256"/>
      <c r="C178" s="257"/>
      <c r="D178" s="258"/>
      <c r="E178" s="259">
        <f t="shared" ref="E178:M178" si="1">SUM(E174:E177)</f>
        <v>738</v>
      </c>
      <c r="F178" s="259">
        <f t="shared" si="1"/>
        <v>11808</v>
      </c>
      <c r="G178" s="259">
        <f t="shared" si="1"/>
        <v>13</v>
      </c>
      <c r="H178" s="259">
        <f t="shared" si="1"/>
        <v>208</v>
      </c>
      <c r="I178" s="259">
        <f t="shared" si="1"/>
        <v>0</v>
      </c>
      <c r="J178" s="259">
        <f t="shared" si="1"/>
        <v>0</v>
      </c>
      <c r="K178" s="259">
        <f t="shared" si="1"/>
        <v>290</v>
      </c>
      <c r="L178" s="259">
        <f t="shared" si="1"/>
        <v>2448</v>
      </c>
      <c r="M178" s="260">
        <f t="shared" si="1"/>
        <v>13758</v>
      </c>
      <c r="N178" s="226"/>
    </row>
    <row r="179" spans="1:14" ht="25.15" customHeight="1" thickTop="1" x14ac:dyDescent="0.2">
      <c r="A179" s="261" t="str">
        <f>'N-SEG PUB I'!B8</f>
        <v>ISRAEL DE JESUS GARCIA MOSQUEDA</v>
      </c>
      <c r="B179" s="235" t="str">
        <f>'N-SEG PUB I'!C8</f>
        <v>SEGURIDAD PUBLICA</v>
      </c>
      <c r="C179" s="262" t="str">
        <f>'N-SEG PUB I'!D8</f>
        <v>JUEZ MPAL</v>
      </c>
      <c r="D179" s="263">
        <f>'N-SEG PUB I'!E8</f>
        <v>16</v>
      </c>
      <c r="E179" s="239">
        <f>'N-SEG PUB I'!F8</f>
        <v>810</v>
      </c>
      <c r="F179" s="239">
        <f>'N-SEG PUB I'!G8</f>
        <v>12960</v>
      </c>
      <c r="G179" s="239">
        <f>'N-SEG PUB I'!H8</f>
        <v>143</v>
      </c>
      <c r="H179" s="239">
        <f>'N-SEG PUB I'!I8</f>
        <v>2288</v>
      </c>
      <c r="I179" s="239">
        <f>'N-SEG PUB I'!J8</f>
        <v>0</v>
      </c>
      <c r="J179" s="239">
        <f>'N-SEG PUB I'!K8</f>
        <v>0</v>
      </c>
      <c r="K179" s="239">
        <f>'N-SEG PUB I'!L8</f>
        <v>0</v>
      </c>
      <c r="L179" s="239">
        <f>'N-SEG PUB I'!M8</f>
        <v>2025</v>
      </c>
      <c r="M179" s="264">
        <f>'N-SEG PUB I'!N8</f>
        <v>12697</v>
      </c>
      <c r="N179" s="226"/>
    </row>
    <row r="180" spans="1:14" ht="25.15" customHeight="1" x14ac:dyDescent="0.2">
      <c r="A180" s="261" t="str">
        <f>'N-SEG PUB I'!B9</f>
        <v>J. JESUS CEJA GARZA</v>
      </c>
      <c r="B180" s="235" t="str">
        <f>'N-SEG PUB I'!C9</f>
        <v>SEGURIDAD PUBLICA</v>
      </c>
      <c r="C180" s="262" t="str">
        <f>'N-SEG PUB I'!D9</f>
        <v>JUEZ MPAL</v>
      </c>
      <c r="D180" s="263">
        <f>'N-SEG PUB I'!E9</f>
        <v>16</v>
      </c>
      <c r="E180" s="239">
        <f>'N-SEG PUB I'!F9</f>
        <v>380</v>
      </c>
      <c r="F180" s="239">
        <f>'N-SEG PUB I'!G9</f>
        <v>6080</v>
      </c>
      <c r="G180" s="239">
        <f>'N-SEG PUB I'!H9</f>
        <v>46</v>
      </c>
      <c r="H180" s="239">
        <f>'N-SEG PUB I'!I9</f>
        <v>736</v>
      </c>
      <c r="I180" s="239">
        <f>'N-SEG PUB I'!J9</f>
        <v>0</v>
      </c>
      <c r="J180" s="239">
        <f>'N-SEG PUB I'!K9</f>
        <v>0</v>
      </c>
      <c r="K180" s="239">
        <f>'N-SEG PUB I'!L9</f>
        <v>0</v>
      </c>
      <c r="L180" s="239">
        <f>'N-SEG PUB I'!M9</f>
        <v>1425</v>
      </c>
      <c r="M180" s="264">
        <f>'N-SEG PUB I'!N9</f>
        <v>6769</v>
      </c>
      <c r="N180" s="226"/>
    </row>
    <row r="181" spans="1:14" ht="25.15" customHeight="1" x14ac:dyDescent="0.2">
      <c r="A181" s="261" t="str">
        <f>'N-SEG PUB I'!B10</f>
        <v>VICTOR HERNANDEZ BRAVO</v>
      </c>
      <c r="B181" s="235" t="str">
        <f>'N-SEG PUB I'!C10</f>
        <v>SEGURIDAD PUBLICA</v>
      </c>
      <c r="C181" s="262" t="str">
        <f>'N-SEG PUB I'!D10</f>
        <v>COMANDANTE TURNO ALFA</v>
      </c>
      <c r="D181" s="263">
        <f>'N-SEG PUB I'!E10</f>
        <v>16</v>
      </c>
      <c r="E181" s="239">
        <f>'N-SEG PUB I'!F10</f>
        <v>338</v>
      </c>
      <c r="F181" s="239">
        <f>'N-SEG PUB I'!G10</f>
        <v>5408</v>
      </c>
      <c r="G181" s="239">
        <f>'N-SEG PUB I'!H10</f>
        <v>36</v>
      </c>
      <c r="H181" s="239">
        <f>'N-SEG PUB I'!I10</f>
        <v>576</v>
      </c>
      <c r="I181" s="239">
        <f>'N-SEG PUB I'!J10</f>
        <v>0</v>
      </c>
      <c r="J181" s="239">
        <f>'N-SEG PUB I'!K10</f>
        <v>0</v>
      </c>
      <c r="K181" s="239">
        <f>'N-SEG PUB I'!L10</f>
        <v>271</v>
      </c>
      <c r="L181" s="239">
        <f>'N-SEG PUB I'!M10</f>
        <v>1268</v>
      </c>
      <c r="M181" s="264">
        <f>'N-SEG PUB I'!N10</f>
        <v>5829</v>
      </c>
      <c r="N181" s="226"/>
    </row>
    <row r="182" spans="1:14" ht="25.15" customHeight="1" x14ac:dyDescent="0.2">
      <c r="A182" s="261" t="str">
        <f>'N-SEG PUB I'!B11</f>
        <v>MIGUEL A. HERNANDEZ ELIZONDO</v>
      </c>
      <c r="B182" s="235" t="str">
        <f>'N-SEG PUB I'!C11</f>
        <v>SEGURIDAD PUBLICA</v>
      </c>
      <c r="C182" s="262" t="str">
        <f>'N-SEG PUB I'!D11</f>
        <v>COMANDANTE TURNO BETA</v>
      </c>
      <c r="D182" s="263">
        <f>'N-SEG PUB I'!E11</f>
        <v>16</v>
      </c>
      <c r="E182" s="239">
        <f>'N-SEG PUB I'!F11</f>
        <v>338</v>
      </c>
      <c r="F182" s="239">
        <f>'N-SEG PUB I'!G11</f>
        <v>5408</v>
      </c>
      <c r="G182" s="239">
        <f>'N-SEG PUB I'!H11</f>
        <v>36</v>
      </c>
      <c r="H182" s="239">
        <f>'N-SEG PUB I'!I11</f>
        <v>576</v>
      </c>
      <c r="I182" s="239">
        <f>'N-SEG PUB I'!J11</f>
        <v>0</v>
      </c>
      <c r="J182" s="239">
        <f>'N-SEG PUB I'!K11</f>
        <v>0</v>
      </c>
      <c r="K182" s="239">
        <f>'N-SEG PUB I'!L11</f>
        <v>271</v>
      </c>
      <c r="L182" s="239">
        <f>'N-SEG PUB I'!M11</f>
        <v>1268</v>
      </c>
      <c r="M182" s="264">
        <f>'N-SEG PUB I'!N11</f>
        <v>5829</v>
      </c>
      <c r="N182" s="226"/>
    </row>
    <row r="183" spans="1:14" ht="25.15" customHeight="1" x14ac:dyDescent="0.2">
      <c r="A183" s="261" t="str">
        <f>'N-SEG PUB I'!B12</f>
        <v>JAVIER RAMIREZ VELAZQUEZ</v>
      </c>
      <c r="B183" s="235" t="str">
        <f>'N-SEG PUB I'!C12</f>
        <v>SEGURIDAD PUBLICA</v>
      </c>
      <c r="C183" s="262" t="str">
        <f>'N-SEG PUB I'!D12</f>
        <v>OFICIAL OPERATIVO</v>
      </c>
      <c r="D183" s="263">
        <f>'N-SEG PUB I'!E12</f>
        <v>16</v>
      </c>
      <c r="E183" s="239">
        <f>'N-SEG PUB I'!F12</f>
        <v>300</v>
      </c>
      <c r="F183" s="239">
        <f>'N-SEG PUB I'!G12</f>
        <v>4800</v>
      </c>
      <c r="G183" s="239">
        <f>'N-SEG PUB I'!H12</f>
        <v>29</v>
      </c>
      <c r="H183" s="239">
        <f>'N-SEG PUB I'!I12</f>
        <v>464</v>
      </c>
      <c r="I183" s="239">
        <f>'N-SEG PUB I'!J12</f>
        <v>0</v>
      </c>
      <c r="J183" s="239">
        <f>'N-SEG PUB I'!K12</f>
        <v>0</v>
      </c>
      <c r="K183" s="239">
        <f>'N-SEG PUB I'!L12</f>
        <v>378</v>
      </c>
      <c r="L183" s="239">
        <f>'N-SEG PUB I'!M12</f>
        <v>1125</v>
      </c>
      <c r="M183" s="264">
        <f>'N-SEG PUB I'!N12</f>
        <v>5083</v>
      </c>
      <c r="N183" s="226"/>
    </row>
    <row r="184" spans="1:14" ht="25.15" customHeight="1" x14ac:dyDescent="0.2">
      <c r="A184" s="261" t="str">
        <f>'N-SEG PUB I'!B13</f>
        <v>RODOLFO SILVA MARTINEZ</v>
      </c>
      <c r="B184" s="235" t="str">
        <f>'N-SEG PUB I'!C13</f>
        <v>SEGURIDAD PUBLICA</v>
      </c>
      <c r="C184" s="262" t="str">
        <f>'N-SEG PUB I'!D13</f>
        <v>OFICIAL OPERATIVO</v>
      </c>
      <c r="D184" s="263">
        <f>'N-SEG PUB I'!E13</f>
        <v>16</v>
      </c>
      <c r="E184" s="239">
        <f>'N-SEG PUB I'!F13</f>
        <v>300</v>
      </c>
      <c r="F184" s="239">
        <f>'N-SEG PUB I'!G13</f>
        <v>4800</v>
      </c>
      <c r="G184" s="239">
        <f>'N-SEG PUB I'!H13</f>
        <v>29</v>
      </c>
      <c r="H184" s="239">
        <f>'N-SEG PUB I'!I13</f>
        <v>464</v>
      </c>
      <c r="I184" s="239">
        <f>'N-SEG PUB I'!J13</f>
        <v>0</v>
      </c>
      <c r="J184" s="239">
        <f>'N-SEG PUB I'!K13</f>
        <v>0</v>
      </c>
      <c r="K184" s="239">
        <f>'N-SEG PUB I'!L13</f>
        <v>378</v>
      </c>
      <c r="L184" s="239">
        <f>'N-SEG PUB I'!M13</f>
        <v>1125</v>
      </c>
      <c r="M184" s="264">
        <f>'N-SEG PUB I'!N13</f>
        <v>5083</v>
      </c>
      <c r="N184" s="226"/>
    </row>
    <row r="185" spans="1:14" ht="25.15" customHeight="1" x14ac:dyDescent="0.2">
      <c r="A185" s="261" t="str">
        <f>'N-SEG PUB I'!B14</f>
        <v>ANA LUCILA BUENROSTRO PEREZ</v>
      </c>
      <c r="B185" s="235" t="str">
        <f>'N-SEG PUB I'!C14</f>
        <v>SEGURIDAD PUBLICA</v>
      </c>
      <c r="C185" s="262" t="str">
        <f>'N-SEG PUB I'!D14</f>
        <v>SECRETARIA</v>
      </c>
      <c r="D185" s="263">
        <f>'N-SEG PUB I'!E14</f>
        <v>16</v>
      </c>
      <c r="E185" s="239">
        <f>'N-SEG PUB I'!F14</f>
        <v>188</v>
      </c>
      <c r="F185" s="239">
        <f>'N-SEG PUB I'!G14</f>
        <v>3008</v>
      </c>
      <c r="G185" s="239">
        <f>'N-SEG PUB I'!H14</f>
        <v>4</v>
      </c>
      <c r="H185" s="239">
        <f>'N-SEG PUB I'!I14</f>
        <v>64</v>
      </c>
      <c r="I185" s="239">
        <f>'N-SEG PUB I'!J14</f>
        <v>0</v>
      </c>
      <c r="J185" s="239">
        <f>'N-SEG PUB I'!K14</f>
        <v>0</v>
      </c>
      <c r="K185" s="239">
        <f>'N-SEG PUB I'!L14</f>
        <v>0</v>
      </c>
      <c r="L185" s="239">
        <f>'N-SEG PUB I'!M14</f>
        <v>705</v>
      </c>
      <c r="M185" s="264">
        <f>'N-SEG PUB I'!N14</f>
        <v>3649</v>
      </c>
      <c r="N185" s="226"/>
    </row>
    <row r="186" spans="1:14" ht="25.15" customHeight="1" x14ac:dyDescent="0.2">
      <c r="A186" s="261" t="str">
        <f>'N-SEG PUB I'!B15</f>
        <v>YOLANDA AMEZCUA CEJA</v>
      </c>
      <c r="B186" s="235" t="str">
        <f>'N-SEG PUB I'!C15</f>
        <v>ASILO DE ANCIANOS</v>
      </c>
      <c r="C186" s="262" t="str">
        <f>'N-SEG PUB I'!D15</f>
        <v>COCINERA</v>
      </c>
      <c r="D186" s="263">
        <f>'N-SEG PUB I'!E15</f>
        <v>16</v>
      </c>
      <c r="E186" s="239">
        <f>'N-SEG PUB I'!F15</f>
        <v>132</v>
      </c>
      <c r="F186" s="239">
        <f>'N-SEG PUB I'!G15</f>
        <v>2112</v>
      </c>
      <c r="G186" s="239">
        <f>'N-SEG PUB I'!H15</f>
        <v>0</v>
      </c>
      <c r="H186" s="239">
        <f>'N-SEG PUB I'!I15</f>
        <v>0</v>
      </c>
      <c r="I186" s="239">
        <f>'N-SEG PUB I'!J15</f>
        <v>5</v>
      </c>
      <c r="J186" s="239">
        <f>'N-SEG PUB I'!K15</f>
        <v>80</v>
      </c>
      <c r="K186" s="239">
        <f>'N-SEG PUB I'!L15</f>
        <v>0</v>
      </c>
      <c r="L186" s="239">
        <f>'N-SEG PUB I'!M15</f>
        <v>495</v>
      </c>
      <c r="M186" s="264">
        <f>'N-SEG PUB I'!N15</f>
        <v>2687</v>
      </c>
      <c r="N186" s="226"/>
    </row>
    <row r="187" spans="1:14" ht="25.15" customHeight="1" x14ac:dyDescent="0.2">
      <c r="A187" s="261" t="str">
        <f>'N-SEG PUB I'!B16</f>
        <v>YOLANDA  ARROYO AGUILERA</v>
      </c>
      <c r="B187" s="235" t="str">
        <f>'N-SEG PUB I'!C16</f>
        <v>SEGURIDAD PUBLICA</v>
      </c>
      <c r="C187" s="262" t="str">
        <f>'N-SEG PUB I'!D16</f>
        <v>POLICIA</v>
      </c>
      <c r="D187" s="263">
        <f>'N-SEG PUB I'!E16</f>
        <v>16</v>
      </c>
      <c r="E187" s="239">
        <f>'N-SEG PUB I'!F16</f>
        <v>278</v>
      </c>
      <c r="F187" s="239">
        <f>'N-SEG PUB I'!G16</f>
        <v>4448</v>
      </c>
      <c r="G187" s="239">
        <f>'N-SEG PUB I'!H16</f>
        <v>25</v>
      </c>
      <c r="H187" s="239">
        <f>'N-SEG PUB I'!I16</f>
        <v>400</v>
      </c>
      <c r="I187" s="239">
        <f>'N-SEG PUB I'!J16</f>
        <v>0</v>
      </c>
      <c r="J187" s="239">
        <f>'N-SEG PUB I'!K16</f>
        <v>0</v>
      </c>
      <c r="K187" s="239">
        <f>'N-SEG PUB I'!L16</f>
        <v>217</v>
      </c>
      <c r="L187" s="239">
        <f>'N-SEG PUB I'!M16</f>
        <v>1043</v>
      </c>
      <c r="M187" s="264">
        <f>'N-SEG PUB I'!N16</f>
        <v>4874</v>
      </c>
      <c r="N187" s="226"/>
    </row>
    <row r="188" spans="1:14" ht="25.15" customHeight="1" x14ac:dyDescent="0.2">
      <c r="A188" s="261" t="str">
        <f>'N-SEG PUB I'!B17</f>
        <v>PEDRO VILLA VARGAS</v>
      </c>
      <c r="B188" s="235" t="str">
        <f>'N-SEG PUB I'!C17</f>
        <v>SEGURIDAD PUBLICA</v>
      </c>
      <c r="C188" s="262" t="str">
        <f>'N-SEG PUB I'!D17</f>
        <v>POLICIA</v>
      </c>
      <c r="D188" s="263">
        <f>'N-SEG PUB I'!E17</f>
        <v>16</v>
      </c>
      <c r="E188" s="239">
        <f>'N-SEG PUB I'!F17</f>
        <v>278</v>
      </c>
      <c r="F188" s="239">
        <f>'N-SEG PUB I'!G17</f>
        <v>4448</v>
      </c>
      <c r="G188" s="239">
        <f>'N-SEG PUB I'!H17</f>
        <v>25</v>
      </c>
      <c r="H188" s="239">
        <f>'N-SEG PUB I'!I17</f>
        <v>400</v>
      </c>
      <c r="I188" s="239">
        <f>'N-SEG PUB I'!J17</f>
        <v>0</v>
      </c>
      <c r="J188" s="239">
        <f>'N-SEG PUB I'!K17</f>
        <v>0</v>
      </c>
      <c r="K188" s="239">
        <f>'N-SEG PUB I'!L17</f>
        <v>217</v>
      </c>
      <c r="L188" s="239">
        <f>'N-SEG PUB I'!M17</f>
        <v>1043</v>
      </c>
      <c r="M188" s="264">
        <f>'N-SEG PUB I'!N17</f>
        <v>4874</v>
      </c>
      <c r="N188" s="226"/>
    </row>
    <row r="189" spans="1:14" ht="25.15" customHeight="1" x14ac:dyDescent="0.2">
      <c r="A189" s="261" t="str">
        <f>'N-SEG PUB II'!B8</f>
        <v>ERIBERTO DELGADILLO VAZQUEZ</v>
      </c>
      <c r="B189" s="235" t="str">
        <f>'N-SEG PUB II'!C8</f>
        <v>SEGURIDAD PUBLICA</v>
      </c>
      <c r="C189" s="262" t="str">
        <f>'N-SEG PUB II'!D8</f>
        <v>POLICIA</v>
      </c>
      <c r="D189" s="263">
        <f>'N-SEG PUB II'!E8</f>
        <v>16</v>
      </c>
      <c r="E189" s="239">
        <f>'N-SEG PUB II'!F8</f>
        <v>278</v>
      </c>
      <c r="F189" s="239">
        <f>'N-SEG PUB II'!G8</f>
        <v>4448</v>
      </c>
      <c r="G189" s="239">
        <f>'N-SEG PUB II'!H8</f>
        <v>25</v>
      </c>
      <c r="H189" s="239">
        <f>'N-SEG PUB II'!I8</f>
        <v>400</v>
      </c>
      <c r="I189" s="239">
        <f>'N-SEG PUB II'!J8</f>
        <v>0</v>
      </c>
      <c r="J189" s="239">
        <f>'N-SEG PUB II'!K8</f>
        <v>0</v>
      </c>
      <c r="K189" s="239">
        <f>'N-SEG PUB II'!L8</f>
        <v>217</v>
      </c>
      <c r="L189" s="239">
        <f>'N-SEG PUB II'!M8</f>
        <v>1043</v>
      </c>
      <c r="M189" s="264">
        <f>'N-SEG PUB II'!N8</f>
        <v>4874</v>
      </c>
      <c r="N189" s="226"/>
    </row>
    <row r="190" spans="1:14" ht="25.15" customHeight="1" x14ac:dyDescent="0.2">
      <c r="A190" s="261" t="str">
        <f>'N-SEG PUB II'!B9</f>
        <v>JESUS CEJA GOMEZ</v>
      </c>
      <c r="B190" s="235" t="str">
        <f>'N-SEG PUB II'!C9</f>
        <v>SEGURIDAD PUBLICA</v>
      </c>
      <c r="C190" s="262" t="str">
        <f>'N-SEG PUB II'!D9</f>
        <v>POLICIA</v>
      </c>
      <c r="D190" s="263">
        <f>'N-SEG PUB II'!E9</f>
        <v>16</v>
      </c>
      <c r="E190" s="239">
        <f>'N-SEG PUB II'!F9</f>
        <v>278</v>
      </c>
      <c r="F190" s="239">
        <f>'N-SEG PUB II'!G9</f>
        <v>4448</v>
      </c>
      <c r="G190" s="239">
        <f>'N-SEG PUB II'!H9</f>
        <v>25</v>
      </c>
      <c r="H190" s="239">
        <f>'N-SEG PUB II'!I9</f>
        <v>400</v>
      </c>
      <c r="I190" s="239">
        <f>'N-SEG PUB II'!J9</f>
        <v>0</v>
      </c>
      <c r="J190" s="239">
        <f>'N-SEG PUB II'!K9</f>
        <v>0</v>
      </c>
      <c r="K190" s="239">
        <f>'N-SEG PUB II'!L9</f>
        <v>217</v>
      </c>
      <c r="L190" s="239">
        <f>'N-SEG PUB II'!M9</f>
        <v>1043</v>
      </c>
      <c r="M190" s="264">
        <f>'N-SEG PUB II'!N9</f>
        <v>4874</v>
      </c>
      <c r="N190" s="226"/>
    </row>
    <row r="191" spans="1:14" ht="25.15" customHeight="1" x14ac:dyDescent="0.2">
      <c r="A191" s="261" t="str">
        <f>'N-SEG PUB II'!B10</f>
        <v>JAIME VALDOVINOS MADRIZ</v>
      </c>
      <c r="B191" s="235" t="str">
        <f>'N-SEG PUB II'!C10</f>
        <v>SEGURIDAD PUBLICA</v>
      </c>
      <c r="C191" s="262" t="str">
        <f>'N-SEG PUB II'!D10</f>
        <v>POLICIA</v>
      </c>
      <c r="D191" s="263">
        <f>'N-SEG PUB II'!E10</f>
        <v>16</v>
      </c>
      <c r="E191" s="239">
        <f>'N-SEG PUB II'!F10</f>
        <v>278</v>
      </c>
      <c r="F191" s="239">
        <f>'N-SEG PUB II'!G10</f>
        <v>4448</v>
      </c>
      <c r="G191" s="239">
        <f>'N-SEG PUB II'!H10</f>
        <v>25</v>
      </c>
      <c r="H191" s="239">
        <f>'N-SEG PUB II'!I10</f>
        <v>400</v>
      </c>
      <c r="I191" s="239">
        <f>'N-SEG PUB II'!J10</f>
        <v>0</v>
      </c>
      <c r="J191" s="239">
        <f>'N-SEG PUB II'!K10</f>
        <v>0</v>
      </c>
      <c r="K191" s="239">
        <f>'N-SEG PUB II'!L10</f>
        <v>217</v>
      </c>
      <c r="L191" s="239">
        <f>'N-SEG PUB II'!M10</f>
        <v>1043</v>
      </c>
      <c r="M191" s="264">
        <f>'N-SEG PUB II'!N10</f>
        <v>4874</v>
      </c>
      <c r="N191" s="226"/>
    </row>
    <row r="192" spans="1:14" ht="25.15" customHeight="1" x14ac:dyDescent="0.2">
      <c r="A192" s="261" t="str">
        <f>'N-SEG PUB II'!B11</f>
        <v>DELIA ESTRADA RIOS</v>
      </c>
      <c r="B192" s="235" t="str">
        <f>'N-SEG PUB II'!C11</f>
        <v>SEGURIDAD PUBLICA</v>
      </c>
      <c r="C192" s="262" t="str">
        <f>'N-SEG PUB II'!D11</f>
        <v>POLICIA</v>
      </c>
      <c r="D192" s="263">
        <f>'N-SEG PUB II'!E11</f>
        <v>16</v>
      </c>
      <c r="E192" s="239">
        <f>'N-SEG PUB II'!F11</f>
        <v>278</v>
      </c>
      <c r="F192" s="239">
        <f>'N-SEG PUB II'!G11</f>
        <v>4448</v>
      </c>
      <c r="G192" s="239">
        <f>'N-SEG PUB II'!H11</f>
        <v>25</v>
      </c>
      <c r="H192" s="239">
        <f>'N-SEG PUB II'!I11</f>
        <v>400</v>
      </c>
      <c r="I192" s="239">
        <f>'N-SEG PUB II'!J11</f>
        <v>0</v>
      </c>
      <c r="J192" s="239">
        <f>'N-SEG PUB II'!K11</f>
        <v>0</v>
      </c>
      <c r="K192" s="239">
        <f>'N-SEG PUB II'!L11</f>
        <v>217</v>
      </c>
      <c r="L192" s="239">
        <f>'N-SEG PUB II'!M11</f>
        <v>1043</v>
      </c>
      <c r="M192" s="264">
        <f>'N-SEG PUB II'!N11</f>
        <v>4874</v>
      </c>
      <c r="N192" s="226"/>
    </row>
    <row r="193" spans="1:14" ht="25.15" customHeight="1" x14ac:dyDescent="0.2">
      <c r="A193" s="261" t="str">
        <f>'N-SEG PUB II'!B12</f>
        <v>RAFAEL CEJA MADRIZ</v>
      </c>
      <c r="B193" s="235" t="str">
        <f>'N-SEG PUB II'!C12</f>
        <v>SEGURIDAD PUBLICA</v>
      </c>
      <c r="C193" s="262" t="str">
        <f>'N-SEG PUB II'!D12</f>
        <v>POLICIA</v>
      </c>
      <c r="D193" s="263">
        <f>'N-SEG PUB II'!E12</f>
        <v>16</v>
      </c>
      <c r="E193" s="239">
        <f>'N-SEG PUB II'!F12</f>
        <v>278</v>
      </c>
      <c r="F193" s="239">
        <f>'N-SEG PUB II'!G12</f>
        <v>4448</v>
      </c>
      <c r="G193" s="239">
        <f>'N-SEG PUB II'!H12</f>
        <v>25</v>
      </c>
      <c r="H193" s="239">
        <f>'N-SEG PUB II'!I12</f>
        <v>400</v>
      </c>
      <c r="I193" s="239">
        <f>'N-SEG PUB II'!J12</f>
        <v>0</v>
      </c>
      <c r="J193" s="239">
        <f>'N-SEG PUB II'!K12</f>
        <v>0</v>
      </c>
      <c r="K193" s="239">
        <f>'N-SEG PUB II'!L12</f>
        <v>217</v>
      </c>
      <c r="L193" s="239">
        <f>'N-SEG PUB II'!M12</f>
        <v>1043</v>
      </c>
      <c r="M193" s="264">
        <f>'N-SEG PUB II'!N12</f>
        <v>4874</v>
      </c>
      <c r="N193" s="226"/>
    </row>
    <row r="194" spans="1:14" ht="25.15" customHeight="1" x14ac:dyDescent="0.2">
      <c r="A194" s="261" t="str">
        <f>'N-SEG PUB II'!B13</f>
        <v>MANUEL VICTORIA PLASENCIA</v>
      </c>
      <c r="B194" s="235" t="str">
        <f>'N-SEG PUB II'!C13</f>
        <v>SEGURIDAD PUBLICA</v>
      </c>
      <c r="C194" s="262" t="str">
        <f>'N-SEG PUB II'!D13</f>
        <v>POLICIA</v>
      </c>
      <c r="D194" s="263">
        <f>'N-SEG PUB II'!E13</f>
        <v>16</v>
      </c>
      <c r="E194" s="239">
        <f>'N-SEG PUB II'!F13</f>
        <v>278</v>
      </c>
      <c r="F194" s="239">
        <f>'N-SEG PUB II'!G13</f>
        <v>4448</v>
      </c>
      <c r="G194" s="239">
        <f>'N-SEG PUB II'!H13</f>
        <v>25</v>
      </c>
      <c r="H194" s="239">
        <f>'N-SEG PUB II'!I13</f>
        <v>400</v>
      </c>
      <c r="I194" s="239">
        <f>'N-SEG PUB II'!J13</f>
        <v>0</v>
      </c>
      <c r="J194" s="239">
        <f>'N-SEG PUB II'!K13</f>
        <v>0</v>
      </c>
      <c r="K194" s="239">
        <f>'N-SEG PUB II'!L13</f>
        <v>217</v>
      </c>
      <c r="L194" s="239">
        <f>'N-SEG PUB II'!M13</f>
        <v>1043</v>
      </c>
      <c r="M194" s="264">
        <f>'N-SEG PUB II'!N13</f>
        <v>4874</v>
      </c>
      <c r="N194" s="226"/>
    </row>
    <row r="195" spans="1:14" ht="25.15" customHeight="1" x14ac:dyDescent="0.2">
      <c r="A195" s="261" t="str">
        <f>'N-SEG PUB II'!B14</f>
        <v>MARIO CHAVARRIA PULIDO</v>
      </c>
      <c r="B195" s="235" t="str">
        <f>'N-SEG PUB II'!C14</f>
        <v>SEGURIDAD PUBLICA</v>
      </c>
      <c r="C195" s="262" t="str">
        <f>'N-SEG PUB II'!D14</f>
        <v>POLICIA</v>
      </c>
      <c r="D195" s="263">
        <f>'N-SEG PUB II'!E14</f>
        <v>16</v>
      </c>
      <c r="E195" s="239">
        <f>'N-SEG PUB II'!F14</f>
        <v>278</v>
      </c>
      <c r="F195" s="239">
        <f>'N-SEG PUB II'!G14</f>
        <v>4448</v>
      </c>
      <c r="G195" s="239">
        <f>'N-SEG PUB II'!H14</f>
        <v>25</v>
      </c>
      <c r="H195" s="239">
        <f>'N-SEG PUB II'!I14</f>
        <v>400</v>
      </c>
      <c r="I195" s="239">
        <f>'N-SEG PUB II'!J14</f>
        <v>0</v>
      </c>
      <c r="J195" s="239">
        <f>'N-SEG PUB II'!K14</f>
        <v>0</v>
      </c>
      <c r="K195" s="239">
        <f>'N-SEG PUB II'!L14</f>
        <v>217</v>
      </c>
      <c r="L195" s="239">
        <f>'N-SEG PUB II'!M14</f>
        <v>1043</v>
      </c>
      <c r="M195" s="264">
        <f>'N-SEG PUB II'!N14</f>
        <v>4874</v>
      </c>
      <c r="N195" s="226"/>
    </row>
    <row r="196" spans="1:14" ht="25.15" customHeight="1" x14ac:dyDescent="0.2">
      <c r="A196" s="261" t="str">
        <f>'N-SEG PUB II'!B15</f>
        <v>MA. GUADALUPE SALGADO BARAJAS</v>
      </c>
      <c r="B196" s="235" t="str">
        <f>'N-SEG PUB II'!C15</f>
        <v>SEGURIDAD PUBLICA</v>
      </c>
      <c r="C196" s="262" t="str">
        <f>'N-SEG PUB II'!D15</f>
        <v>POLICIA</v>
      </c>
      <c r="D196" s="263">
        <f>'N-SEG PUB II'!E15</f>
        <v>16</v>
      </c>
      <c r="E196" s="239">
        <f>'N-SEG PUB II'!F15</f>
        <v>278</v>
      </c>
      <c r="F196" s="239">
        <f>'N-SEG PUB II'!G15</f>
        <v>4448</v>
      </c>
      <c r="G196" s="239">
        <f>'N-SEG PUB II'!H15</f>
        <v>25</v>
      </c>
      <c r="H196" s="239">
        <f>'N-SEG PUB II'!I15</f>
        <v>400</v>
      </c>
      <c r="I196" s="239">
        <f>'N-SEG PUB II'!J15</f>
        <v>0</v>
      </c>
      <c r="J196" s="239">
        <f>'N-SEG PUB II'!K15</f>
        <v>0</v>
      </c>
      <c r="K196" s="239">
        <f>'N-SEG PUB II'!L15</f>
        <v>217</v>
      </c>
      <c r="L196" s="239">
        <f>'N-SEG PUB II'!M15</f>
        <v>1043</v>
      </c>
      <c r="M196" s="264">
        <f>'N-SEG PUB II'!N15</f>
        <v>4874</v>
      </c>
      <c r="N196" s="226"/>
    </row>
    <row r="197" spans="1:14" ht="25.15" customHeight="1" x14ac:dyDescent="0.2">
      <c r="A197" s="261" t="str">
        <f>'N-SEG PUB II'!B16</f>
        <v>EZEQUIEL HERNANDEZ BRAVO</v>
      </c>
      <c r="B197" s="235" t="str">
        <f>'N-SEG PUB II'!C16</f>
        <v>SEGURIDAD PUBLICA</v>
      </c>
      <c r="C197" s="262" t="str">
        <f>'N-SEG PUB II'!D16</f>
        <v>POLICIA</v>
      </c>
      <c r="D197" s="263">
        <f>'N-SEG PUB II'!E16</f>
        <v>16</v>
      </c>
      <c r="E197" s="239">
        <f>'N-SEG PUB II'!F16</f>
        <v>278</v>
      </c>
      <c r="F197" s="239">
        <f>'N-SEG PUB II'!G16</f>
        <v>4448</v>
      </c>
      <c r="G197" s="239">
        <f>'N-SEG PUB II'!H16</f>
        <v>25</v>
      </c>
      <c r="H197" s="239">
        <f>'N-SEG PUB II'!I16</f>
        <v>400</v>
      </c>
      <c r="I197" s="239">
        <f>'N-SEG PUB II'!J16</f>
        <v>0</v>
      </c>
      <c r="J197" s="239">
        <f>'N-SEG PUB II'!K16</f>
        <v>0</v>
      </c>
      <c r="K197" s="239">
        <f>'N-SEG PUB II'!L16</f>
        <v>217</v>
      </c>
      <c r="L197" s="239">
        <f>'N-SEG PUB II'!M16</f>
        <v>1043</v>
      </c>
      <c r="M197" s="264">
        <f>'N-SEG PUB II'!N16</f>
        <v>4874</v>
      </c>
      <c r="N197" s="226"/>
    </row>
    <row r="198" spans="1:14" ht="25.15" customHeight="1" x14ac:dyDescent="0.2">
      <c r="A198" s="261" t="str">
        <f>'N-SEG PUB III'!B8</f>
        <v>JULIETA B. MORALES QUINTERO</v>
      </c>
      <c r="B198" s="265" t="str">
        <f>'N-SEG PUB III'!C8</f>
        <v>SEGURIDAD PUB.</v>
      </c>
      <c r="C198" s="265" t="str">
        <f>'N-SEG PUB III'!D8</f>
        <v>POLICIA</v>
      </c>
      <c r="D198" s="261">
        <f>'N-SEG PUB III'!E8</f>
        <v>16</v>
      </c>
      <c r="E198" s="239">
        <f>'N-SEG PUB III'!F8</f>
        <v>278</v>
      </c>
      <c r="F198" s="239">
        <f>'N-SEG PUB III'!G8</f>
        <v>4448</v>
      </c>
      <c r="G198" s="239">
        <f>'N-SEG PUB III'!H8</f>
        <v>25</v>
      </c>
      <c r="H198" s="239">
        <f>'N-SEG PUB III'!I8</f>
        <v>400</v>
      </c>
      <c r="I198" s="239">
        <f>'N-SEG PUB III'!J8</f>
        <v>0</v>
      </c>
      <c r="J198" s="239">
        <f>'N-SEG PUB III'!K8</f>
        <v>0</v>
      </c>
      <c r="K198" s="239">
        <f>'N-SEG PUB III'!L8</f>
        <v>217</v>
      </c>
      <c r="L198" s="239">
        <f>'N-SEG PUB III'!M8</f>
        <v>1043</v>
      </c>
      <c r="M198" s="239">
        <f>'N-SEG PUB III'!N8</f>
        <v>4874</v>
      </c>
      <c r="N198" s="226"/>
    </row>
    <row r="199" spans="1:14" ht="25.15" customHeight="1" x14ac:dyDescent="0.2">
      <c r="A199" s="261" t="str">
        <f>'N-SEG PUB III'!B9</f>
        <v>ROBERTO ESCOTO PEREZ</v>
      </c>
      <c r="B199" s="265" t="str">
        <f>'N-SEG PUB III'!C9</f>
        <v>SEGURIDAD PUB.</v>
      </c>
      <c r="C199" s="265" t="str">
        <f>'N-SEG PUB III'!D9</f>
        <v>POLICIA</v>
      </c>
      <c r="D199" s="261">
        <f>'N-SEG PUB III'!E9</f>
        <v>16</v>
      </c>
      <c r="E199" s="239">
        <f>'N-SEG PUB III'!F9</f>
        <v>278</v>
      </c>
      <c r="F199" s="239">
        <f>'N-SEG PUB III'!G9</f>
        <v>4448</v>
      </c>
      <c r="G199" s="239">
        <f>'N-SEG PUB III'!H9</f>
        <v>25</v>
      </c>
      <c r="H199" s="239">
        <f>'N-SEG PUB III'!I9</f>
        <v>400</v>
      </c>
      <c r="I199" s="239">
        <f>'N-SEG PUB III'!J9</f>
        <v>0</v>
      </c>
      <c r="J199" s="239">
        <f>'N-SEG PUB III'!K9</f>
        <v>0</v>
      </c>
      <c r="K199" s="239">
        <f>'N-SEG PUB III'!L9</f>
        <v>217</v>
      </c>
      <c r="L199" s="239">
        <f>'N-SEG PUB III'!M9</f>
        <v>1043</v>
      </c>
      <c r="M199" s="239">
        <f>'N-SEG PUB III'!N9</f>
        <v>4874</v>
      </c>
      <c r="N199" s="226"/>
    </row>
    <row r="200" spans="1:14" ht="25.15" customHeight="1" x14ac:dyDescent="0.2">
      <c r="A200" s="261" t="str">
        <f>'N-SEG PUB III'!B10</f>
        <v>GABRIELA AYALA MELLADO</v>
      </c>
      <c r="B200" s="265" t="str">
        <f>'N-SEG PUB III'!C10</f>
        <v>SEGURIDAD PUB.</v>
      </c>
      <c r="C200" s="265" t="str">
        <f>'N-SEG PUB III'!D10</f>
        <v>POLICIA</v>
      </c>
      <c r="D200" s="261">
        <f>'N-SEG PUB III'!E10</f>
        <v>4</v>
      </c>
      <c r="E200" s="239">
        <f>'N-SEG PUB III'!F10</f>
        <v>278</v>
      </c>
      <c r="F200" s="239">
        <f>'N-SEG PUB III'!G10</f>
        <v>1112</v>
      </c>
      <c r="G200" s="239">
        <f>'N-SEG PUB III'!H10</f>
        <v>25</v>
      </c>
      <c r="H200" s="239">
        <f>'N-SEG PUB III'!I10</f>
        <v>100</v>
      </c>
      <c r="I200" s="239">
        <f>'N-SEG PUB III'!J10</f>
        <v>0</v>
      </c>
      <c r="J200" s="239">
        <f>'N-SEG PUB III'!K10</f>
        <v>0</v>
      </c>
      <c r="K200" s="239">
        <f>'N-SEG PUB III'!L10</f>
        <v>217</v>
      </c>
      <c r="L200" s="239">
        <f>'N-SEG PUB III'!M10</f>
        <v>278</v>
      </c>
      <c r="M200" s="239">
        <f>'N-SEG PUB III'!N10</f>
        <v>1073</v>
      </c>
      <c r="N200" s="226"/>
    </row>
    <row r="201" spans="1:14" ht="25.15" customHeight="1" x14ac:dyDescent="0.2">
      <c r="A201" s="261" t="str">
        <f>'N-SEG PUB III'!B11</f>
        <v>GERARDO HERNANDEZ BRAVO</v>
      </c>
      <c r="B201" s="265" t="str">
        <f>'N-SEG PUB III'!C11</f>
        <v>SEGURIDAD PUB.</v>
      </c>
      <c r="C201" s="265" t="str">
        <f>'N-SEG PUB III'!D11</f>
        <v>POLICIA</v>
      </c>
      <c r="D201" s="261">
        <f>'N-SEG PUB III'!E11</f>
        <v>16</v>
      </c>
      <c r="E201" s="239">
        <f>'N-SEG PUB III'!F11</f>
        <v>278</v>
      </c>
      <c r="F201" s="239">
        <f>'N-SEG PUB III'!G11</f>
        <v>4448</v>
      </c>
      <c r="G201" s="239">
        <f>'N-SEG PUB III'!H11</f>
        <v>25</v>
      </c>
      <c r="H201" s="239">
        <f>'N-SEG PUB III'!I11</f>
        <v>400</v>
      </c>
      <c r="I201" s="239">
        <f>'N-SEG PUB III'!J11</f>
        <v>0</v>
      </c>
      <c r="J201" s="239">
        <f>'N-SEG PUB III'!K11</f>
        <v>0</v>
      </c>
      <c r="K201" s="239">
        <f>'N-SEG PUB III'!L11</f>
        <v>217</v>
      </c>
      <c r="L201" s="239">
        <f>'N-SEG PUB III'!M11</f>
        <v>1043</v>
      </c>
      <c r="M201" s="239">
        <f>'N-SEG PUB III'!N11</f>
        <v>4874</v>
      </c>
      <c r="N201" s="226"/>
    </row>
    <row r="202" spans="1:14" ht="25.15" customHeight="1" x14ac:dyDescent="0.2">
      <c r="A202" s="261" t="str">
        <f>'N-SEG PUB III'!B12</f>
        <v>JUAN SANDOVAL GARCIA</v>
      </c>
      <c r="B202" s="265" t="str">
        <f>'N-SEG PUB III'!C12</f>
        <v>SEGURIDAD PUB.</v>
      </c>
      <c r="C202" s="265" t="str">
        <f>'N-SEG PUB III'!D12</f>
        <v>POLICIA</v>
      </c>
      <c r="D202" s="261">
        <f>'N-SEG PUB III'!E12</f>
        <v>16</v>
      </c>
      <c r="E202" s="239">
        <f>'N-SEG PUB III'!F12</f>
        <v>278</v>
      </c>
      <c r="F202" s="239">
        <f>'N-SEG PUB III'!G12</f>
        <v>4448</v>
      </c>
      <c r="G202" s="239">
        <f>'N-SEG PUB III'!H12</f>
        <v>25</v>
      </c>
      <c r="H202" s="239">
        <f>'N-SEG PUB III'!I12</f>
        <v>400</v>
      </c>
      <c r="I202" s="239">
        <f>'N-SEG PUB III'!J12</f>
        <v>0</v>
      </c>
      <c r="J202" s="239">
        <f>'N-SEG PUB III'!K12</f>
        <v>0</v>
      </c>
      <c r="K202" s="239">
        <f>'N-SEG PUB III'!L12</f>
        <v>217</v>
      </c>
      <c r="L202" s="239">
        <f>'N-SEG PUB III'!M12</f>
        <v>1043</v>
      </c>
      <c r="M202" s="239">
        <f>'N-SEG PUB III'!N12</f>
        <v>4874</v>
      </c>
      <c r="N202" s="226"/>
    </row>
    <row r="203" spans="1:14" ht="25.15" customHeight="1" x14ac:dyDescent="0.2">
      <c r="A203" s="261" t="str">
        <f>'N-SEG PUB III'!B13</f>
        <v>JOSE ROBERTO VALDOVINOS PICHARDO</v>
      </c>
      <c r="B203" s="265" t="str">
        <f>'N-SEG PUB III'!C13</f>
        <v>SEGURIDAD PUB.</v>
      </c>
      <c r="C203" s="265" t="str">
        <f>'N-SEG PUB III'!D13</f>
        <v>POLICIA</v>
      </c>
      <c r="D203" s="261">
        <f>'N-SEG PUB III'!E13</f>
        <v>16</v>
      </c>
      <c r="E203" s="239">
        <f>'N-SEG PUB III'!F13</f>
        <v>278</v>
      </c>
      <c r="F203" s="239">
        <f>'N-SEG PUB III'!G13</f>
        <v>4448</v>
      </c>
      <c r="G203" s="239">
        <f>'N-SEG PUB III'!H13</f>
        <v>25</v>
      </c>
      <c r="H203" s="239">
        <f>'N-SEG PUB III'!I13</f>
        <v>400</v>
      </c>
      <c r="I203" s="239">
        <f>'N-SEG PUB III'!J13</f>
        <v>0</v>
      </c>
      <c r="J203" s="239">
        <f>'N-SEG PUB III'!K13</f>
        <v>0</v>
      </c>
      <c r="K203" s="239">
        <f>'N-SEG PUB III'!L13</f>
        <v>217</v>
      </c>
      <c r="L203" s="239">
        <f>'N-SEG PUB III'!M13</f>
        <v>1043</v>
      </c>
      <c r="M203" s="239">
        <f>'N-SEG PUB III'!N13</f>
        <v>4874</v>
      </c>
      <c r="N203" s="226"/>
    </row>
    <row r="204" spans="1:14" ht="25.15" customHeight="1" x14ac:dyDescent="0.2">
      <c r="A204" s="266" t="str">
        <f>'N-SEG PUB III'!B14</f>
        <v>FRANCISCO SANTILLAN PULIDO</v>
      </c>
      <c r="B204" s="267" t="str">
        <f>'N-SEG PUB III'!C14</f>
        <v>SEGURIDAD PUB.</v>
      </c>
      <c r="C204" s="267" t="str">
        <f>'N-SEG PUB III'!D14</f>
        <v>POLICIA</v>
      </c>
      <c r="D204" s="266">
        <f>'N-SEG PUB III'!E14</f>
        <v>16</v>
      </c>
      <c r="E204" s="239">
        <f>'N-SEG PUB III'!F14</f>
        <v>278</v>
      </c>
      <c r="F204" s="239">
        <f>'N-SEG PUB III'!G14</f>
        <v>4448</v>
      </c>
      <c r="G204" s="239">
        <f>'N-SEG PUB III'!H14</f>
        <v>25</v>
      </c>
      <c r="H204" s="239">
        <f>'N-SEG PUB III'!I14</f>
        <v>400</v>
      </c>
      <c r="I204" s="239">
        <f>'N-SEG PUB III'!J14</f>
        <v>0</v>
      </c>
      <c r="J204" s="239">
        <f>'N-SEG PUB III'!K14</f>
        <v>0</v>
      </c>
      <c r="K204" s="239">
        <f>'N-SEG PUB III'!L14</f>
        <v>217</v>
      </c>
      <c r="L204" s="239">
        <f>'N-SEG PUB III'!M14</f>
        <v>1043</v>
      </c>
      <c r="M204" s="239">
        <f>'N-SEG PUB III'!N14</f>
        <v>4874</v>
      </c>
      <c r="N204" s="226"/>
    </row>
    <row r="205" spans="1:14" ht="25.15" customHeight="1" x14ac:dyDescent="0.2">
      <c r="A205" s="266" t="str">
        <f>'N-SEP PUBIV'!B8</f>
        <v>PABLO OMAR OROZCO CONTRERAS</v>
      </c>
      <c r="B205" s="268" t="str">
        <f>'N-SEP PUBIV'!C8</f>
        <v>SEGURIDAD PUB.</v>
      </c>
      <c r="C205" s="268" t="str">
        <f>'N-SEP PUBIV'!D8</f>
        <v>POLICIA</v>
      </c>
      <c r="D205" s="266">
        <f>'N-SEP PUBIV'!E8</f>
        <v>16</v>
      </c>
      <c r="E205" s="239">
        <f>'N-SEP PUBIV'!F8</f>
        <v>278</v>
      </c>
      <c r="F205" s="239">
        <f>'N-SEP PUBIV'!G8</f>
        <v>4448</v>
      </c>
      <c r="G205" s="239">
        <f>'N-SEP PUBIV'!H8</f>
        <v>25</v>
      </c>
      <c r="H205" s="239">
        <f>'N-SEP PUBIV'!I8</f>
        <v>400</v>
      </c>
      <c r="I205" s="239">
        <f>'N-SEP PUBIV'!J8</f>
        <v>0</v>
      </c>
      <c r="J205" s="239">
        <f>'N-SEP PUBIV'!K8</f>
        <v>0</v>
      </c>
      <c r="K205" s="239">
        <f>'N-SEP PUBIV'!L8</f>
        <v>217</v>
      </c>
      <c r="L205" s="239">
        <f>'N-SEP PUBIV'!M8</f>
        <v>1043</v>
      </c>
      <c r="M205" s="239">
        <f>'N-SEP PUBIV'!N8</f>
        <v>4874</v>
      </c>
      <c r="N205" s="226"/>
    </row>
    <row r="206" spans="1:14" ht="25.15" customHeight="1" x14ac:dyDescent="0.2">
      <c r="A206" s="266" t="str">
        <f>'N-SEP PUBIV'!B9</f>
        <v>JOSE MANUEL OROZCO CONTRERAS</v>
      </c>
      <c r="B206" s="268" t="str">
        <f>'N-SEP PUBIV'!C9</f>
        <v>SEGURIDAD PUB.</v>
      </c>
      <c r="C206" s="268" t="str">
        <f>'N-SEP PUBIV'!D9</f>
        <v>POLICIA</v>
      </c>
      <c r="D206" s="266">
        <f>'N-SEP PUBIV'!E9</f>
        <v>16</v>
      </c>
      <c r="E206" s="239">
        <f>'N-SEP PUBIV'!F9</f>
        <v>278</v>
      </c>
      <c r="F206" s="239">
        <f>'N-SEP PUBIV'!G9</f>
        <v>4448</v>
      </c>
      <c r="G206" s="239">
        <f>'N-SEP PUBIV'!H9</f>
        <v>25</v>
      </c>
      <c r="H206" s="239">
        <f>'N-SEP PUBIV'!I9</f>
        <v>400</v>
      </c>
      <c r="I206" s="239">
        <f>'N-SEP PUBIV'!J9</f>
        <v>0</v>
      </c>
      <c r="J206" s="239">
        <f>'N-SEP PUBIV'!K9</f>
        <v>0</v>
      </c>
      <c r="K206" s="239">
        <f>'N-SEP PUBIV'!L9</f>
        <v>217</v>
      </c>
      <c r="L206" s="239">
        <f>'N-SEP PUBIV'!M9</f>
        <v>1043</v>
      </c>
      <c r="M206" s="239">
        <f>'N-SEP PUBIV'!N9</f>
        <v>4874</v>
      </c>
      <c r="N206" s="226"/>
    </row>
    <row r="207" spans="1:14" ht="25.15" customHeight="1" x14ac:dyDescent="0.2">
      <c r="A207" s="266" t="str">
        <f>'N-SEP PUBIV'!B10</f>
        <v>FRANCISCO NEGRETE CISNEROS</v>
      </c>
      <c r="B207" s="268" t="str">
        <f>'N-SEP PUBIV'!C10</f>
        <v>SEGURIDAD PUB.</v>
      </c>
      <c r="C207" s="268" t="str">
        <f>'N-SEP PUBIV'!D10</f>
        <v>POLICIA</v>
      </c>
      <c r="D207" s="266">
        <f>'N-SEP PUBIV'!E10</f>
        <v>16</v>
      </c>
      <c r="E207" s="239">
        <f>'N-SEP PUBIV'!F10</f>
        <v>278</v>
      </c>
      <c r="F207" s="239">
        <f>'N-SEP PUBIV'!G10</f>
        <v>4448</v>
      </c>
      <c r="G207" s="239">
        <f>'N-SEP PUBIV'!H10</f>
        <v>25</v>
      </c>
      <c r="H207" s="239">
        <f>'N-SEP PUBIV'!I10</f>
        <v>400</v>
      </c>
      <c r="I207" s="239">
        <f>'N-SEP PUBIV'!J10</f>
        <v>0</v>
      </c>
      <c r="J207" s="239">
        <f>'N-SEP PUBIV'!K10</f>
        <v>0</v>
      </c>
      <c r="K207" s="239">
        <f>'N-SEP PUBIV'!L10</f>
        <v>217</v>
      </c>
      <c r="L207" s="239">
        <f>'N-SEP PUBIV'!M10</f>
        <v>1043</v>
      </c>
      <c r="M207" s="239">
        <f>'N-SEP PUBIV'!N10</f>
        <v>4874</v>
      </c>
      <c r="N207" s="226"/>
    </row>
    <row r="208" spans="1:14" ht="25.15" customHeight="1" x14ac:dyDescent="0.2">
      <c r="A208" s="261" t="str">
        <f>'N-SEP PUBIV'!B11</f>
        <v>JORGE ARMANDO PICHARDO VALDOVINOS</v>
      </c>
      <c r="B208" s="235" t="str">
        <f>'N-SEP PUBIV'!C11</f>
        <v>SEGURIDAD PUB.</v>
      </c>
      <c r="C208" s="235" t="str">
        <f>'N-SEP PUBIV'!D11</f>
        <v>POLICIA</v>
      </c>
      <c r="D208" s="261">
        <f>'N-SEP PUBIV'!E11</f>
        <v>16</v>
      </c>
      <c r="E208" s="239">
        <f>'N-SEP PUBIV'!F11</f>
        <v>278</v>
      </c>
      <c r="F208" s="239">
        <f>'N-SEP PUBIV'!G11</f>
        <v>4448</v>
      </c>
      <c r="G208" s="239">
        <f>'N-SEP PUBIV'!H11</f>
        <v>25</v>
      </c>
      <c r="H208" s="239">
        <f>'N-SEP PUBIV'!I11</f>
        <v>400</v>
      </c>
      <c r="I208" s="239">
        <f>'N-SEP PUBIV'!J11</f>
        <v>0</v>
      </c>
      <c r="J208" s="239">
        <f>'N-SEP PUBIV'!K11</f>
        <v>0</v>
      </c>
      <c r="K208" s="239">
        <f>'N-SEP PUBIV'!L11</f>
        <v>217</v>
      </c>
      <c r="L208" s="239">
        <f>'N-SEP PUBIV'!M11</f>
        <v>1043</v>
      </c>
      <c r="M208" s="239">
        <f>'N-SEP PUBIV'!N11</f>
        <v>4874</v>
      </c>
      <c r="N208" s="226"/>
    </row>
    <row r="209" spans="1:14" ht="25.15" customHeight="1" x14ac:dyDescent="0.2">
      <c r="A209" s="261" t="str">
        <f>'N-SEP PUBIV'!B12</f>
        <v>ALEJANDRO RAFAEL ORTEGA VALENCIA</v>
      </c>
      <c r="B209" s="235" t="str">
        <f>'N-SEP PUBIV'!C12</f>
        <v>SEGURIDAD PUB.</v>
      </c>
      <c r="C209" s="235" t="str">
        <f>'N-SEP PUBIV'!D12</f>
        <v>POLICIA</v>
      </c>
      <c r="D209" s="261">
        <f>'N-SEP PUBIV'!E12</f>
        <v>16</v>
      </c>
      <c r="E209" s="239">
        <f>'N-SEP PUBIV'!F12</f>
        <v>278</v>
      </c>
      <c r="F209" s="239">
        <f>'N-SEP PUBIV'!G12</f>
        <v>4448</v>
      </c>
      <c r="G209" s="239">
        <f>'N-SEP PUBIV'!H12</f>
        <v>25</v>
      </c>
      <c r="H209" s="239">
        <f>'N-SEP PUBIV'!I12</f>
        <v>400</v>
      </c>
      <c r="I209" s="239">
        <f>'N-SEP PUBIV'!J12</f>
        <v>0</v>
      </c>
      <c r="J209" s="239">
        <f>'N-SEP PUBIV'!K12</f>
        <v>0</v>
      </c>
      <c r="K209" s="239">
        <f>'N-SEP PUBIV'!L12</f>
        <v>217</v>
      </c>
      <c r="L209" s="239">
        <f>'N-SEP PUBIV'!M12</f>
        <v>1043</v>
      </c>
      <c r="M209" s="239">
        <f>'N-SEP PUBIV'!N12</f>
        <v>4874</v>
      </c>
      <c r="N209" s="226"/>
    </row>
    <row r="210" spans="1:14" ht="25.15" customHeight="1" x14ac:dyDescent="0.2">
      <c r="A210" s="261" t="str">
        <f>'N-SEP PUBIV'!B13</f>
        <v>JOSE DE JESUS VALENCIA VILLA</v>
      </c>
      <c r="B210" s="235" t="str">
        <f>'N-SEP PUBIV'!C13</f>
        <v>SEGURIDAD PUB.</v>
      </c>
      <c r="C210" s="235" t="str">
        <f>'N-SEP PUBIV'!D13</f>
        <v>POLICIA</v>
      </c>
      <c r="D210" s="261">
        <f>'N-SEP PUBIV'!E13</f>
        <v>16</v>
      </c>
      <c r="E210" s="239">
        <f>'N-SEP PUBIV'!F13</f>
        <v>278</v>
      </c>
      <c r="F210" s="239">
        <f>'N-SEP PUBIV'!G13</f>
        <v>4448</v>
      </c>
      <c r="G210" s="239">
        <f>'N-SEP PUBIV'!H13</f>
        <v>25</v>
      </c>
      <c r="H210" s="239">
        <f>'N-SEP PUBIV'!I13</f>
        <v>400</v>
      </c>
      <c r="I210" s="239">
        <f>'N-SEP PUBIV'!J13</f>
        <v>0</v>
      </c>
      <c r="J210" s="239">
        <f>'N-SEP PUBIV'!K13</f>
        <v>0</v>
      </c>
      <c r="K210" s="239">
        <f>'N-SEP PUBIV'!L13</f>
        <v>217</v>
      </c>
      <c r="L210" s="239">
        <f>'N-SEP PUBIV'!M13</f>
        <v>1043</v>
      </c>
      <c r="M210" s="239">
        <f>'N-SEP PUBIV'!N13</f>
        <v>4874</v>
      </c>
      <c r="N210" s="226"/>
    </row>
    <row r="211" spans="1:14" ht="25.15" customHeight="1" x14ac:dyDescent="0.2">
      <c r="A211" s="261" t="str">
        <f>'N-SEP PUBIV'!B14</f>
        <v>RAUL CEJA AGUILAR</v>
      </c>
      <c r="B211" s="235" t="str">
        <f>'N-SEP PUBIV'!C14</f>
        <v>SEGURIDAD PUB.</v>
      </c>
      <c r="C211" s="235" t="str">
        <f>'N-SEP PUBIV'!D14</f>
        <v>POLICIA</v>
      </c>
      <c r="D211" s="261">
        <f>'N-SEP PUBIV'!E14</f>
        <v>16</v>
      </c>
      <c r="E211" s="239">
        <f>'N-SEP PUBIV'!F14</f>
        <v>278</v>
      </c>
      <c r="F211" s="239">
        <f>'N-SEP PUBIV'!G14</f>
        <v>4448</v>
      </c>
      <c r="G211" s="239">
        <f>'N-SEP PUBIV'!H14</f>
        <v>25</v>
      </c>
      <c r="H211" s="239">
        <f>'N-SEP PUBIV'!I14</f>
        <v>400</v>
      </c>
      <c r="I211" s="239">
        <f>'N-SEP PUBIV'!J14</f>
        <v>0</v>
      </c>
      <c r="J211" s="239">
        <f>'N-SEP PUBIV'!K14</f>
        <v>0</v>
      </c>
      <c r="K211" s="239">
        <f>'N-SEP PUBIV'!L14</f>
        <v>217</v>
      </c>
      <c r="L211" s="239">
        <f>'N-SEP PUBIV'!M14</f>
        <v>1043</v>
      </c>
      <c r="M211" s="239">
        <f>'N-SEP PUBIV'!N14</f>
        <v>4874</v>
      </c>
      <c r="N211" s="226"/>
    </row>
    <row r="212" spans="1:14" ht="25.15" customHeight="1" x14ac:dyDescent="0.2">
      <c r="A212" s="261" t="str">
        <f>'N-SEP PUBIV'!B15</f>
        <v>LEODORO HERNANDEZ ELIZONDO</v>
      </c>
      <c r="B212" s="235" t="str">
        <f>'N-SEP PUBIV'!C15</f>
        <v>SEGURIDAD PUB.</v>
      </c>
      <c r="C212" s="235" t="str">
        <f>'N-SEP PUBIV'!D15</f>
        <v>POLICIA</v>
      </c>
      <c r="D212" s="261">
        <f>'N-SEP PUBIV'!E15</f>
        <v>16</v>
      </c>
      <c r="E212" s="239">
        <f>'N-SEP PUBIV'!F15</f>
        <v>278</v>
      </c>
      <c r="F212" s="239">
        <f>'N-SEP PUBIV'!G15</f>
        <v>4448</v>
      </c>
      <c r="G212" s="239">
        <f>'N-SEP PUBIV'!H15</f>
        <v>25</v>
      </c>
      <c r="H212" s="239">
        <f>'N-SEP PUBIV'!I15</f>
        <v>400</v>
      </c>
      <c r="I212" s="239">
        <f>'N-SEP PUBIV'!J15</f>
        <v>0</v>
      </c>
      <c r="J212" s="239">
        <f>'N-SEP PUBIV'!K15</f>
        <v>0</v>
      </c>
      <c r="K212" s="239">
        <f>'N-SEP PUBIV'!L15</f>
        <v>217</v>
      </c>
      <c r="L212" s="239">
        <f>'N-SEP PUBIV'!M15</f>
        <v>1043</v>
      </c>
      <c r="M212" s="239">
        <f>'N-SEP PUBIV'!N15</f>
        <v>4874</v>
      </c>
      <c r="N212" s="226"/>
    </row>
    <row r="213" spans="1:14" ht="25.15" customHeight="1" x14ac:dyDescent="0.2">
      <c r="A213" s="261" t="str">
        <f>'N-SEP PUBIV'!B16</f>
        <v>AGUSTIN MADRIZ VALENCIA</v>
      </c>
      <c r="B213" s="235" t="str">
        <f>'N-SEP PUBIV'!C16</f>
        <v>SEGURIDAD PUB.</v>
      </c>
      <c r="C213" s="235" t="str">
        <f>'N-SEP PUBIV'!D16</f>
        <v>POLICIA</v>
      </c>
      <c r="D213" s="261">
        <f>'N-SEP PUBIV'!E16</f>
        <v>16</v>
      </c>
      <c r="E213" s="239">
        <f>'N-SEP PUBIV'!F16</f>
        <v>278</v>
      </c>
      <c r="F213" s="239">
        <f>'N-SEP PUBIV'!G16</f>
        <v>4448</v>
      </c>
      <c r="G213" s="239">
        <f>'N-SEP PUBIV'!H16</f>
        <v>25</v>
      </c>
      <c r="H213" s="239">
        <f>'N-SEP PUBIV'!I16</f>
        <v>400</v>
      </c>
      <c r="I213" s="239">
        <f>'N-SEP PUBIV'!J16</f>
        <v>0</v>
      </c>
      <c r="J213" s="239">
        <f>'N-SEP PUBIV'!K16</f>
        <v>0</v>
      </c>
      <c r="K213" s="239">
        <f>'N-SEP PUBIV'!L16</f>
        <v>217</v>
      </c>
      <c r="L213" s="239">
        <f>'N-SEP PUBIV'!M16</f>
        <v>1043</v>
      </c>
      <c r="M213" s="239">
        <f>'N-SEP PUBIV'!N16</f>
        <v>4874</v>
      </c>
      <c r="N213" s="226"/>
    </row>
    <row r="214" spans="1:14" ht="25.15" customHeight="1" x14ac:dyDescent="0.2">
      <c r="A214" s="261" t="str">
        <f>'N-SEP PUBIV'!B17</f>
        <v>J. ANTONIO BUENROSTRO CANO</v>
      </c>
      <c r="B214" s="235" t="str">
        <f>'N-SEP PUBIV'!C17</f>
        <v>SEGURIDAD PUB.</v>
      </c>
      <c r="C214" s="235" t="str">
        <f>'N-SEP PUBIV'!D17</f>
        <v>POLICIA</v>
      </c>
      <c r="D214" s="261">
        <f>'N-SEP PUBIV'!E17</f>
        <v>16</v>
      </c>
      <c r="E214" s="239">
        <f>'N-SEP PUBIV'!F17</f>
        <v>278</v>
      </c>
      <c r="F214" s="239">
        <f>'N-SEP PUBIV'!G17</f>
        <v>4448</v>
      </c>
      <c r="G214" s="239">
        <f>'N-SEP PUBIV'!H17</f>
        <v>25</v>
      </c>
      <c r="H214" s="239">
        <f>'N-SEP PUBIV'!I17</f>
        <v>400</v>
      </c>
      <c r="I214" s="239">
        <f>'N-SEP PUBIV'!J17</f>
        <v>0</v>
      </c>
      <c r="J214" s="239">
        <f>'N-SEP PUBIV'!K17</f>
        <v>0</v>
      </c>
      <c r="K214" s="239">
        <f>'N-SEP PUBIV'!L17</f>
        <v>217</v>
      </c>
      <c r="L214" s="239">
        <f>'N-SEP PUBIV'!M17</f>
        <v>1043</v>
      </c>
      <c r="M214" s="239">
        <f>'N-SEP PUBIV'!N17</f>
        <v>4874</v>
      </c>
      <c r="N214" s="226"/>
    </row>
    <row r="215" spans="1:14" ht="25.15" customHeight="1" x14ac:dyDescent="0.2">
      <c r="A215" s="261" t="str">
        <f>'N SEP PUB V'!B8</f>
        <v>JOSE MARTIN VILLA GALLEGOS</v>
      </c>
      <c r="B215" s="235" t="str">
        <f>'N SEP PUB V'!C8</f>
        <v>SEGURIDAD PUB.</v>
      </c>
      <c r="C215" s="235" t="str">
        <f>'N SEP PUB V'!D8</f>
        <v>POLICIA</v>
      </c>
      <c r="D215" s="261">
        <f>'N SEP PUB V'!E8</f>
        <v>16</v>
      </c>
      <c r="E215" s="239">
        <f>'N SEP PUB V'!F8</f>
        <v>278</v>
      </c>
      <c r="F215" s="239">
        <f>'N SEP PUB V'!G8</f>
        <v>4448</v>
      </c>
      <c r="G215" s="239">
        <f>'N SEP PUB V'!H8</f>
        <v>25</v>
      </c>
      <c r="H215" s="239">
        <f>'N SEP PUB V'!I8</f>
        <v>400</v>
      </c>
      <c r="I215" s="239">
        <f>'N SEP PUB V'!J8</f>
        <v>0</v>
      </c>
      <c r="J215" s="239">
        <f>'N SEP PUB V'!K8</f>
        <v>0</v>
      </c>
      <c r="K215" s="239">
        <f>'N SEP PUB V'!L8</f>
        <v>217</v>
      </c>
      <c r="L215" s="239">
        <f>'N SEP PUB V'!M8</f>
        <v>1043</v>
      </c>
      <c r="M215" s="239">
        <f>'N SEP PUB V'!N8</f>
        <v>4874</v>
      </c>
      <c r="N215" s="226"/>
    </row>
    <row r="216" spans="1:14" ht="25.15" customHeight="1" x14ac:dyDescent="0.2">
      <c r="A216" s="261" t="str">
        <f>'N SEP PUB V'!B9</f>
        <v>JOSE VICTORIA PLASENCIA</v>
      </c>
      <c r="B216" s="235" t="str">
        <f>'N SEP PUB V'!C9</f>
        <v>SEGURIDAD PUB.</v>
      </c>
      <c r="C216" s="235" t="str">
        <f>'N SEP PUB V'!D9</f>
        <v>POLICIA</v>
      </c>
      <c r="D216" s="261">
        <f>'N SEP PUB V'!E9</f>
        <v>16</v>
      </c>
      <c r="E216" s="239">
        <f>'N SEP PUB V'!F9</f>
        <v>278</v>
      </c>
      <c r="F216" s="239">
        <f>'N SEP PUB V'!G9</f>
        <v>4448</v>
      </c>
      <c r="G216" s="239">
        <f>'N SEP PUB V'!H9</f>
        <v>25</v>
      </c>
      <c r="H216" s="239">
        <f>'N SEP PUB V'!I9</f>
        <v>400</v>
      </c>
      <c r="I216" s="239">
        <f>'N SEP PUB V'!J9</f>
        <v>0</v>
      </c>
      <c r="J216" s="239">
        <f>'N SEP PUB V'!K9</f>
        <v>0</v>
      </c>
      <c r="K216" s="239">
        <f>'N SEP PUB V'!L9</f>
        <v>217</v>
      </c>
      <c r="L216" s="239">
        <f>'N SEP PUB V'!M9</f>
        <v>1043</v>
      </c>
      <c r="M216" s="239">
        <f>'N SEP PUB V'!N9</f>
        <v>4874</v>
      </c>
      <c r="N216" s="226"/>
    </row>
    <row r="217" spans="1:14" ht="25.15" customHeight="1" x14ac:dyDescent="0.2">
      <c r="A217" s="261" t="str">
        <f>'N SEP PUB V'!B10</f>
        <v>SERVANDO PICHARDO ROMERO</v>
      </c>
      <c r="B217" s="235" t="str">
        <f>'N SEP PUB V'!C10</f>
        <v>SEGURIDAD PUB.</v>
      </c>
      <c r="C217" s="235" t="str">
        <f>'N SEP PUB V'!D10</f>
        <v>POLICIA</v>
      </c>
      <c r="D217" s="261">
        <f>'N SEP PUB V'!E10</f>
        <v>16</v>
      </c>
      <c r="E217" s="239">
        <f>'N SEP PUB V'!F10</f>
        <v>278</v>
      </c>
      <c r="F217" s="239">
        <f>'N SEP PUB V'!G10</f>
        <v>4448</v>
      </c>
      <c r="G217" s="239">
        <f>'N SEP PUB V'!H10</f>
        <v>25</v>
      </c>
      <c r="H217" s="239">
        <f>'N SEP PUB V'!I10</f>
        <v>400</v>
      </c>
      <c r="I217" s="239">
        <f>'N SEP PUB V'!J10</f>
        <v>0</v>
      </c>
      <c r="J217" s="239">
        <f>'N SEP PUB V'!K10</f>
        <v>0</v>
      </c>
      <c r="K217" s="239">
        <f>'N SEP PUB V'!L10</f>
        <v>217</v>
      </c>
      <c r="L217" s="239">
        <f>'N SEP PUB V'!M10</f>
        <v>1043</v>
      </c>
      <c r="M217" s="239">
        <f>'N SEP PUB V'!N10</f>
        <v>4874</v>
      </c>
      <c r="N217" s="226"/>
    </row>
    <row r="218" spans="1:14" ht="25.15" customHeight="1" x14ac:dyDescent="0.2">
      <c r="A218" s="261" t="str">
        <f>'N SEP PUB V'!B11</f>
        <v>LUCIA ELIZABETH ORTEGA OSORNIO</v>
      </c>
      <c r="B218" s="235" t="str">
        <f>'N SEP PUB V'!C11</f>
        <v>SEGURIDAD PUB.</v>
      </c>
      <c r="C218" s="235" t="str">
        <f>'N SEP PUB V'!D11</f>
        <v>POLICIA</v>
      </c>
      <c r="D218" s="261">
        <f>'N SEP PUB V'!E11</f>
        <v>16</v>
      </c>
      <c r="E218" s="239">
        <f>'N SEP PUB V'!F11</f>
        <v>278</v>
      </c>
      <c r="F218" s="239">
        <f>'N SEP PUB V'!G11</f>
        <v>4448</v>
      </c>
      <c r="G218" s="239">
        <f>'N SEP PUB V'!H11</f>
        <v>25</v>
      </c>
      <c r="H218" s="239">
        <f>'N SEP PUB V'!I11</f>
        <v>400</v>
      </c>
      <c r="I218" s="239">
        <f>'N SEP PUB V'!J11</f>
        <v>0</v>
      </c>
      <c r="J218" s="239">
        <f>'N SEP PUB V'!K11</f>
        <v>0</v>
      </c>
      <c r="K218" s="239">
        <f>'N SEP PUB V'!L11</f>
        <v>0</v>
      </c>
      <c r="L218" s="239">
        <f>'N SEP PUB V'!M11</f>
        <v>690</v>
      </c>
      <c r="M218" s="239">
        <f>'N SEP PUB V'!N11</f>
        <v>4738</v>
      </c>
      <c r="N218" s="226"/>
    </row>
    <row r="219" spans="1:14" ht="25.15" customHeight="1" x14ac:dyDescent="0.2">
      <c r="A219" s="261" t="str">
        <f>'N SEP PUB V'!B12</f>
        <v>CESAR ROJAS VALDEZ</v>
      </c>
      <c r="B219" s="235" t="str">
        <f>'N SEP PUB V'!C12</f>
        <v>SEGURIDAD PUB.</v>
      </c>
      <c r="C219" s="235" t="str">
        <f>'N SEP PUB V'!D12</f>
        <v>POLICIA</v>
      </c>
      <c r="D219" s="261">
        <f>'N SEP PUB V'!E12</f>
        <v>16</v>
      </c>
      <c r="E219" s="239">
        <f>'N SEP PUB V'!F12</f>
        <v>278</v>
      </c>
      <c r="F219" s="239">
        <f>'N SEP PUB V'!G12</f>
        <v>4448</v>
      </c>
      <c r="G219" s="239">
        <f>'N SEP PUB V'!H12</f>
        <v>25</v>
      </c>
      <c r="H219" s="239">
        <f>'N SEP PUB V'!I12</f>
        <v>400</v>
      </c>
      <c r="I219" s="239">
        <f>'N SEP PUB V'!J12</f>
        <v>0</v>
      </c>
      <c r="J219" s="239">
        <f>'N SEP PUB V'!K12</f>
        <v>0</v>
      </c>
      <c r="K219" s="239">
        <f>'N SEP PUB V'!L12</f>
        <v>0</v>
      </c>
      <c r="L219" s="239">
        <f>'N SEP PUB V'!M12</f>
        <v>690</v>
      </c>
      <c r="M219" s="239">
        <f>'N SEP PUB V'!N12</f>
        <v>4738</v>
      </c>
      <c r="N219" s="226"/>
    </row>
    <row r="220" spans="1:14" ht="25.15" customHeight="1" x14ac:dyDescent="0.2">
      <c r="A220" s="261" t="str">
        <f>'N SEP PUB V'!B13</f>
        <v>MARCOS GABRIEL MORENO BRINDIS</v>
      </c>
      <c r="B220" s="235" t="str">
        <f>'N SEP PUB V'!C13</f>
        <v>SEGURIDAD PUB.</v>
      </c>
      <c r="C220" s="235" t="str">
        <f>'N SEP PUB V'!D13</f>
        <v>POLICIA</v>
      </c>
      <c r="D220" s="261">
        <f>'N SEP PUB V'!E13</f>
        <v>16</v>
      </c>
      <c r="E220" s="239">
        <f>'N SEP PUB V'!F13</f>
        <v>206</v>
      </c>
      <c r="F220" s="239">
        <f>'N SEP PUB V'!G13</f>
        <v>3296</v>
      </c>
      <c r="G220" s="239">
        <f>'N SEP PUB V'!H13</f>
        <v>6</v>
      </c>
      <c r="H220" s="239">
        <f>'N SEP PUB V'!I13</f>
        <v>96</v>
      </c>
      <c r="I220" s="239">
        <f>'N SEP PUB V'!J13</f>
        <v>0</v>
      </c>
      <c r="J220" s="239">
        <f>'N SEP PUB V'!K13</f>
        <v>0</v>
      </c>
      <c r="K220" s="239">
        <f>'N SEP PUB V'!L13</f>
        <v>0</v>
      </c>
      <c r="L220" s="239">
        <f>'N SEP PUB V'!M13</f>
        <v>515</v>
      </c>
      <c r="M220" s="239">
        <f>'N SEP PUB V'!N13</f>
        <v>3715</v>
      </c>
      <c r="N220" s="226"/>
    </row>
    <row r="221" spans="1:14" ht="25.15" customHeight="1" x14ac:dyDescent="0.2">
      <c r="A221" s="261" t="str">
        <f>'N SEP PUB V'!B14</f>
        <v>OSCAR CHAVARRIA PULIDO</v>
      </c>
      <c r="B221" s="235" t="str">
        <f>'N SEP PUB V'!C14</f>
        <v>SEGURIDAD PUB.</v>
      </c>
      <c r="C221" s="235" t="str">
        <f>'N SEP PUB V'!D14</f>
        <v>PREVENTOLOGO</v>
      </c>
      <c r="D221" s="261">
        <f>'N SEP PUB V'!E14</f>
        <v>16</v>
      </c>
      <c r="E221" s="239">
        <f>'N SEP PUB V'!F14</f>
        <v>278</v>
      </c>
      <c r="F221" s="239">
        <f>'N SEP PUB V'!G14</f>
        <v>4448</v>
      </c>
      <c r="G221" s="239">
        <f>'N SEP PUB V'!H14</f>
        <v>25</v>
      </c>
      <c r="H221" s="239">
        <f>'N SEP PUB V'!I14</f>
        <v>400</v>
      </c>
      <c r="I221" s="239">
        <f>'N SEP PUB V'!J14</f>
        <v>0</v>
      </c>
      <c r="J221" s="239">
        <f>'N SEP PUB V'!K14</f>
        <v>0</v>
      </c>
      <c r="K221" s="239">
        <f>'N SEP PUB V'!L14</f>
        <v>217</v>
      </c>
      <c r="L221" s="239">
        <f>'N SEP PUB V'!M14</f>
        <v>1043</v>
      </c>
      <c r="M221" s="239">
        <f>'N SEP PUB V'!N14</f>
        <v>4874</v>
      </c>
      <c r="N221" s="226"/>
    </row>
    <row r="222" spans="1:14" ht="25.15" customHeight="1" x14ac:dyDescent="0.2">
      <c r="A222" s="261" t="str">
        <f>'N SEP PUB V'!B15</f>
        <v>MIRIAM MEDINA MARAVILLA</v>
      </c>
      <c r="B222" s="235" t="str">
        <f>'N SEP PUB V'!C15</f>
        <v>SEGURIDAD PUBLICA</v>
      </c>
      <c r="C222" s="235" t="str">
        <f>'N SEP PUB V'!D15</f>
        <v>PREVENTOLOGO</v>
      </c>
      <c r="D222" s="261">
        <f>'N SEP PUB V'!E15</f>
        <v>16</v>
      </c>
      <c r="E222" s="239">
        <f>'N SEP PUB V'!F15</f>
        <v>278</v>
      </c>
      <c r="F222" s="239">
        <f>'N SEP PUB V'!G15</f>
        <v>4448</v>
      </c>
      <c r="G222" s="239">
        <f>'N SEP PUB V'!H15</f>
        <v>25</v>
      </c>
      <c r="H222" s="239">
        <f>'N SEP PUB V'!I15</f>
        <v>400</v>
      </c>
      <c r="I222" s="239">
        <f>'N SEP PUB V'!J15</f>
        <v>0</v>
      </c>
      <c r="J222" s="239">
        <f>'N SEP PUB V'!K15</f>
        <v>0</v>
      </c>
      <c r="K222" s="239">
        <f>'N SEP PUB V'!L15</f>
        <v>217</v>
      </c>
      <c r="L222" s="239">
        <f>'N SEP PUB V'!M15</f>
        <v>1043</v>
      </c>
      <c r="M222" s="239">
        <f>'N SEP PUB V'!N15</f>
        <v>4874</v>
      </c>
      <c r="N222" s="226"/>
    </row>
    <row r="223" spans="1:14" ht="25.15" customHeight="1" x14ac:dyDescent="0.2">
      <c r="A223" s="261" t="str">
        <f>'N SEP PUB V'!B16</f>
        <v>ALMA DELIA SANJUAN SAYULA</v>
      </c>
      <c r="B223" s="235" t="str">
        <f>'N SEP PUB V'!C16</f>
        <v>SEGURIDAD PUBLICA</v>
      </c>
      <c r="C223" s="235" t="str">
        <f>'N SEP PUB V'!D16</f>
        <v>PREVENTOLOGO</v>
      </c>
      <c r="D223" s="261">
        <f>'N SEP PUB V'!E16</f>
        <v>16</v>
      </c>
      <c r="E223" s="239">
        <f>'N SEP PUB V'!F16</f>
        <v>278</v>
      </c>
      <c r="F223" s="239">
        <f>'N SEP PUB V'!G16</f>
        <v>4448</v>
      </c>
      <c r="G223" s="239">
        <f>'N SEP PUB V'!H16</f>
        <v>25</v>
      </c>
      <c r="H223" s="239">
        <f>'N SEP PUB V'!I16</f>
        <v>400</v>
      </c>
      <c r="I223" s="239">
        <f>'N SEP PUB V'!J16</f>
        <v>0</v>
      </c>
      <c r="J223" s="239">
        <f>'N SEP PUB V'!K16</f>
        <v>0</v>
      </c>
      <c r="K223" s="239">
        <f>'N SEP PUB V'!L16</f>
        <v>0</v>
      </c>
      <c r="L223" s="239">
        <f>'N SEP PUB V'!M16</f>
        <v>1043</v>
      </c>
      <c r="M223" s="239">
        <f>'N SEP PUB V'!N16</f>
        <v>5091</v>
      </c>
      <c r="N223" s="226"/>
    </row>
    <row r="224" spans="1:14" ht="25.15" customHeight="1" x14ac:dyDescent="0.2">
      <c r="A224" s="261" t="str">
        <f>'PROT CIV I'!B8</f>
        <v>ROSENDO GONZALEZ RODRIGUEZ</v>
      </c>
      <c r="B224" s="235" t="str">
        <f>'PROT CIV I'!C8</f>
        <v>PROT. CIVIL Y SERVICIOS MEDICOS MPALES</v>
      </c>
      <c r="C224" s="262" t="str">
        <f>'PROT CIV I'!D8</f>
        <v>DIRECTOR</v>
      </c>
      <c r="D224" s="263">
        <f>'PROT CIV I'!E8</f>
        <v>16</v>
      </c>
      <c r="E224" s="239">
        <f>'PROT CIV I'!F8</f>
        <v>380</v>
      </c>
      <c r="F224" s="239">
        <f>'PROT CIV I'!G8</f>
        <v>6080</v>
      </c>
      <c r="G224" s="239">
        <f>'PROT CIV I'!H8</f>
        <v>46</v>
      </c>
      <c r="H224" s="239">
        <f>'PROT CIV I'!I8</f>
        <v>736</v>
      </c>
      <c r="I224" s="239">
        <f>'PROT CIV I'!J8</f>
        <v>0</v>
      </c>
      <c r="J224" s="239">
        <f>'PROT CIV I'!K8</f>
        <v>0</v>
      </c>
      <c r="K224" s="239">
        <f>'PROT CIV I'!L8</f>
        <v>0</v>
      </c>
      <c r="L224" s="239">
        <f>'PROT CIV I'!M8</f>
        <v>1425</v>
      </c>
      <c r="M224" s="264">
        <f>'PROT CIV I'!N8</f>
        <v>6769</v>
      </c>
      <c r="N224" s="226"/>
    </row>
    <row r="225" spans="1:14" ht="25.15" customHeight="1" x14ac:dyDescent="0.2">
      <c r="A225" s="261" t="str">
        <f>'PROT CIV I'!B9</f>
        <v>MA. DE LA LUZ CORONA TEJEDA</v>
      </c>
      <c r="B225" s="235" t="str">
        <f>'PROT CIV I'!C9</f>
        <v>PROT. CIVIL Y SERVICIOS MEDICOS MPALES</v>
      </c>
      <c r="C225" s="262" t="str">
        <f>'PROT CIV I'!D9</f>
        <v>SUB-DIRECTOR</v>
      </c>
      <c r="D225" s="263">
        <f>'PROT CIV I'!E9</f>
        <v>16</v>
      </c>
      <c r="E225" s="239">
        <f>'PROT CIV I'!F9</f>
        <v>256</v>
      </c>
      <c r="F225" s="239">
        <f>'PROT CIV I'!G9</f>
        <v>4096</v>
      </c>
      <c r="G225" s="239">
        <f>'PROT CIV I'!H9</f>
        <v>22</v>
      </c>
      <c r="H225" s="239">
        <f>'PROT CIV I'!I9</f>
        <v>352</v>
      </c>
      <c r="I225" s="239">
        <f>'PROT CIV I'!J9</f>
        <v>0</v>
      </c>
      <c r="J225" s="239">
        <f>'PROT CIV I'!K9</f>
        <v>0</v>
      </c>
      <c r="K225" s="239">
        <f>'PROT CIV I'!L9</f>
        <v>0</v>
      </c>
      <c r="L225" s="239">
        <f>'PROT CIV I'!M9</f>
        <v>960</v>
      </c>
      <c r="M225" s="264">
        <f>'PROT CIV I'!N9</f>
        <v>4704</v>
      </c>
      <c r="N225" s="226"/>
    </row>
    <row r="226" spans="1:14" ht="25.15" customHeight="1" x14ac:dyDescent="0.2">
      <c r="A226" s="261" t="str">
        <f>'PROT CIV I'!B10</f>
        <v>JOSE GUADALUPE MACIAS VALENCIA</v>
      </c>
      <c r="B226" s="235" t="str">
        <f>'PROT CIV I'!C10</f>
        <v>PROT. CIVIL Y SERVICIOS MEDICOS MPALES</v>
      </c>
      <c r="C226" s="262" t="str">
        <f>'PROT CIV I'!D10</f>
        <v>PARAMEDICO/ BOMBERO</v>
      </c>
      <c r="D226" s="263">
        <f>'PROT CIV I'!E10</f>
        <v>16</v>
      </c>
      <c r="E226" s="239">
        <f>'PROT CIV I'!F10</f>
        <v>206</v>
      </c>
      <c r="F226" s="239">
        <f>'PROT CIV I'!G10</f>
        <v>3296</v>
      </c>
      <c r="G226" s="239">
        <f>'PROT CIV I'!H10</f>
        <v>6</v>
      </c>
      <c r="H226" s="239">
        <f>'PROT CIV I'!I10</f>
        <v>96</v>
      </c>
      <c r="I226" s="239">
        <f>'PROT CIV I'!J10</f>
        <v>0</v>
      </c>
      <c r="J226" s="239">
        <f>'PROT CIV I'!K10</f>
        <v>0</v>
      </c>
      <c r="K226" s="239">
        <f>'PROT CIV I'!L10</f>
        <v>145</v>
      </c>
      <c r="L226" s="239">
        <f>'PROT CIV I'!M10</f>
        <v>773</v>
      </c>
      <c r="M226" s="264">
        <f>'PROT CIV I'!N10</f>
        <v>3828</v>
      </c>
      <c r="N226" s="226"/>
    </row>
    <row r="227" spans="1:14" ht="25.15" customHeight="1" x14ac:dyDescent="0.2">
      <c r="A227" s="261" t="str">
        <f>'PROT CIV I'!B11</f>
        <v>MIGUEL ANGEL LUPIAN ALVAREZ</v>
      </c>
      <c r="B227" s="235" t="str">
        <f>'PROT CIV I'!C11</f>
        <v>PROT. CIVIL Y SERVICIOS MEDICOS MPALES</v>
      </c>
      <c r="C227" s="262" t="str">
        <f>'PROT CIV I'!D11</f>
        <v>PARAMEDICO/ BOMBERO</v>
      </c>
      <c r="D227" s="263">
        <f>'PROT CIV I'!E11</f>
        <v>16</v>
      </c>
      <c r="E227" s="239">
        <f>'PROT CIV I'!F11</f>
        <v>206</v>
      </c>
      <c r="F227" s="239">
        <f>'PROT CIV I'!G11</f>
        <v>3296</v>
      </c>
      <c r="G227" s="239">
        <f>'PROT CIV I'!H11</f>
        <v>6</v>
      </c>
      <c r="H227" s="239">
        <f>'PROT CIV I'!I11</f>
        <v>96</v>
      </c>
      <c r="I227" s="239">
        <f>'PROT CIV I'!J11</f>
        <v>0</v>
      </c>
      <c r="J227" s="239">
        <f>'PROT CIV I'!K11</f>
        <v>0</v>
      </c>
      <c r="K227" s="239">
        <f>'PROT CIV I'!L11</f>
        <v>145</v>
      </c>
      <c r="L227" s="239">
        <f>'PROT CIV I'!M11</f>
        <v>773</v>
      </c>
      <c r="M227" s="264">
        <f>'PROT CIV I'!N11</f>
        <v>3828</v>
      </c>
      <c r="N227" s="226"/>
    </row>
    <row r="228" spans="1:14" ht="25.15" customHeight="1" x14ac:dyDescent="0.2">
      <c r="A228" s="261" t="str">
        <f>'PROT CIV I'!B12</f>
        <v>PEDRO GONZALEZ CORTES</v>
      </c>
      <c r="B228" s="235" t="str">
        <f>'PROT CIV I'!C12</f>
        <v>PROT. CIVIL Y SERVICIOS MEDICOS MPALES</v>
      </c>
      <c r="C228" s="262" t="str">
        <f>'PROT CIV I'!D12</f>
        <v>PARAMEDICO/ BOMBERO</v>
      </c>
      <c r="D228" s="263">
        <f>'PROT CIV I'!E12</f>
        <v>16</v>
      </c>
      <c r="E228" s="239">
        <f>'PROT CIV I'!F12</f>
        <v>206</v>
      </c>
      <c r="F228" s="239">
        <f>'PROT CIV I'!G12</f>
        <v>3296</v>
      </c>
      <c r="G228" s="239">
        <f>'PROT CIV I'!H12</f>
        <v>6</v>
      </c>
      <c r="H228" s="239">
        <f>'PROT CIV I'!I12</f>
        <v>96</v>
      </c>
      <c r="I228" s="239">
        <f>'PROT CIV I'!J12</f>
        <v>0</v>
      </c>
      <c r="J228" s="239">
        <f>'PROT CIV I'!K12</f>
        <v>0</v>
      </c>
      <c r="K228" s="239">
        <f>'PROT CIV I'!L12</f>
        <v>145</v>
      </c>
      <c r="L228" s="239">
        <f>'PROT CIV I'!M12</f>
        <v>773</v>
      </c>
      <c r="M228" s="264">
        <f>'PROT CIV I'!N12</f>
        <v>3828</v>
      </c>
      <c r="N228" s="226"/>
    </row>
    <row r="229" spans="1:14" ht="25.15" customHeight="1" x14ac:dyDescent="0.2">
      <c r="A229" s="261" t="str">
        <f>'PROT CIV I'!B13</f>
        <v>ISRAEL SANCHEZ VEGA</v>
      </c>
      <c r="B229" s="235" t="str">
        <f>'PROT CIV I'!C13</f>
        <v>PROT. CIVIL Y SERVICIOS MEDICOS MPALES</v>
      </c>
      <c r="C229" s="262" t="str">
        <f>'PROT CIV I'!D13</f>
        <v>PARAMEDICO/ BOMBERO</v>
      </c>
      <c r="D229" s="263">
        <f>'PROT CIV I'!E13</f>
        <v>16</v>
      </c>
      <c r="E229" s="239">
        <f>'PROT CIV I'!F13</f>
        <v>206</v>
      </c>
      <c r="F229" s="239">
        <f>'PROT CIV I'!G13</f>
        <v>3296</v>
      </c>
      <c r="G229" s="239">
        <f>'PROT CIV I'!H13</f>
        <v>6</v>
      </c>
      <c r="H229" s="239">
        <f>'PROT CIV I'!I13</f>
        <v>96</v>
      </c>
      <c r="I229" s="239">
        <f>'PROT CIV I'!J13</f>
        <v>0</v>
      </c>
      <c r="J229" s="239">
        <f>'PROT CIV I'!K13</f>
        <v>0</v>
      </c>
      <c r="K229" s="239">
        <f>'PROT CIV I'!L13</f>
        <v>145</v>
      </c>
      <c r="L229" s="239">
        <f>'PROT CIV I'!M13</f>
        <v>773</v>
      </c>
      <c r="M229" s="264">
        <f>'PROT CIV I'!N13</f>
        <v>3828</v>
      </c>
      <c r="N229" s="226"/>
    </row>
    <row r="230" spans="1:14" ht="25.15" customHeight="1" x14ac:dyDescent="0.2">
      <c r="A230" s="261" t="str">
        <f>'PROT CIV I'!B14</f>
        <v>JOSE ARMANDO LUPIAN RAMOS</v>
      </c>
      <c r="B230" s="235" t="str">
        <f>'PROT CIV I'!C14</f>
        <v>PROT. CIVIL Y SERVICIOS MEDICOS MPALES</v>
      </c>
      <c r="C230" s="262" t="str">
        <f>'PROT CIV I'!D14</f>
        <v>PARAMEDICO/ BOMBERO</v>
      </c>
      <c r="D230" s="263">
        <f>'PROT CIV I'!E14</f>
        <v>16</v>
      </c>
      <c r="E230" s="239">
        <f>'PROT CIV I'!F14</f>
        <v>206</v>
      </c>
      <c r="F230" s="239">
        <f>'PROT CIV I'!G14</f>
        <v>3296</v>
      </c>
      <c r="G230" s="239">
        <f>'PROT CIV I'!H14</f>
        <v>6</v>
      </c>
      <c r="H230" s="239">
        <f>'PROT CIV I'!I14</f>
        <v>96</v>
      </c>
      <c r="I230" s="239">
        <f>'PROT CIV I'!J14</f>
        <v>0</v>
      </c>
      <c r="J230" s="239">
        <f>'PROT CIV I'!K14</f>
        <v>0</v>
      </c>
      <c r="K230" s="239">
        <f>'PROT CIV I'!L14</f>
        <v>145</v>
      </c>
      <c r="L230" s="239">
        <f>'PROT CIV I'!M14</f>
        <v>773</v>
      </c>
      <c r="M230" s="264">
        <f>'PROT CIV I'!N14</f>
        <v>3828</v>
      </c>
      <c r="N230" s="226"/>
    </row>
    <row r="231" spans="1:14" ht="25.15" customHeight="1" x14ac:dyDescent="0.2">
      <c r="A231" s="261" t="str">
        <f>'PROT CIV II'!B8</f>
        <v>JOSE LUIS MANZO MORENO</v>
      </c>
      <c r="B231" s="235" t="str">
        <f>'PROT CIV II'!C8</f>
        <v>PROT. CIVIL Y SERVICIOS MEDICOS MPALES</v>
      </c>
      <c r="C231" s="262" t="str">
        <f>'PROT CIV II'!D8</f>
        <v>PARAMEDICO/ BOMBERO</v>
      </c>
      <c r="D231" s="263">
        <f>'PROT CIV II'!E8</f>
        <v>16</v>
      </c>
      <c r="E231" s="239">
        <f>'PROT CIV II'!F8</f>
        <v>206</v>
      </c>
      <c r="F231" s="239">
        <f>'PROT CIV II'!G8</f>
        <v>3296</v>
      </c>
      <c r="G231" s="239">
        <f>'PROT CIV II'!H8</f>
        <v>6</v>
      </c>
      <c r="H231" s="239">
        <f>'PROT CIV II'!I8</f>
        <v>96</v>
      </c>
      <c r="I231" s="239">
        <f>'PROT CIV II'!J8</f>
        <v>0</v>
      </c>
      <c r="J231" s="239">
        <f>'PROT CIV II'!K8</f>
        <v>0</v>
      </c>
      <c r="K231" s="239">
        <f>'PROT CIV II'!L8</f>
        <v>145</v>
      </c>
      <c r="L231" s="239">
        <f>'PROT CIV II'!M8</f>
        <v>773</v>
      </c>
      <c r="M231" s="264">
        <f>'PROT CIV II'!N8</f>
        <v>3828</v>
      </c>
      <c r="N231" s="226"/>
    </row>
    <row r="232" spans="1:14" ht="25.15" customHeight="1" x14ac:dyDescent="0.2">
      <c r="A232" s="261" t="str">
        <f>'PROT CIV II'!B9</f>
        <v>LUIS MIGUEL GARCIA RODRIGUEZ</v>
      </c>
      <c r="B232" s="235" t="str">
        <f>'PROT CIV II'!C9</f>
        <v>PROT. CIVIL Y SERVICIOS MEDICOS MPALES</v>
      </c>
      <c r="C232" s="262" t="str">
        <f>'PROT CIV II'!D9</f>
        <v>PARAMEDICO/ BOMBERO</v>
      </c>
      <c r="D232" s="263">
        <f>'PROT CIV II'!E9</f>
        <v>16</v>
      </c>
      <c r="E232" s="239">
        <f>'PROT CIV II'!F9</f>
        <v>206</v>
      </c>
      <c r="F232" s="239">
        <f>'PROT CIV II'!G9</f>
        <v>3296</v>
      </c>
      <c r="G232" s="239">
        <f>'PROT CIV II'!H9</f>
        <v>6</v>
      </c>
      <c r="H232" s="239">
        <f>'PROT CIV II'!I9</f>
        <v>96</v>
      </c>
      <c r="I232" s="239">
        <f>'PROT CIV II'!J9</f>
        <v>0</v>
      </c>
      <c r="J232" s="239">
        <f>'PROT CIV II'!K9</f>
        <v>0</v>
      </c>
      <c r="K232" s="239">
        <f>'PROT CIV II'!L9</f>
        <v>0</v>
      </c>
      <c r="L232" s="239">
        <f>'PROT CIV II'!M9</f>
        <v>773</v>
      </c>
      <c r="M232" s="264">
        <f>'PROT CIV II'!N9</f>
        <v>3973</v>
      </c>
      <c r="N232" s="226"/>
    </row>
    <row r="233" spans="1:14" ht="25.15" customHeight="1" x14ac:dyDescent="0.2">
      <c r="A233" s="261" t="str">
        <f>'PROT CIV II'!B10</f>
        <v>RICARDO HERNANDEZ DOMINGUEZ</v>
      </c>
      <c r="B233" s="235" t="str">
        <f>'PROT CIV II'!C10</f>
        <v>PROT. CIVIL Y SERVICIOS MEDICOS MPALES</v>
      </c>
      <c r="C233" s="262" t="str">
        <f>'PROT CIV II'!D10</f>
        <v>PARAMEDICO/ BOMBERO</v>
      </c>
      <c r="D233" s="263">
        <f>'PROT CIV II'!E10</f>
        <v>16</v>
      </c>
      <c r="E233" s="239">
        <f>'PROT CIV II'!F10</f>
        <v>206</v>
      </c>
      <c r="F233" s="239">
        <f>'PROT CIV II'!G10</f>
        <v>3296</v>
      </c>
      <c r="G233" s="239">
        <f>'PROT CIV II'!H10</f>
        <v>6</v>
      </c>
      <c r="H233" s="239">
        <f>'PROT CIV II'!I10</f>
        <v>96</v>
      </c>
      <c r="I233" s="239">
        <f>'PROT CIV II'!J10</f>
        <v>0</v>
      </c>
      <c r="J233" s="239">
        <f>'PROT CIV II'!K10</f>
        <v>0</v>
      </c>
      <c r="K233" s="239">
        <f>'PROT CIV II'!L10</f>
        <v>145</v>
      </c>
      <c r="L233" s="239">
        <f>'PROT CIV II'!M10</f>
        <v>773</v>
      </c>
      <c r="M233" s="264">
        <f>'PROT CIV II'!N10</f>
        <v>3828</v>
      </c>
      <c r="N233" s="226"/>
    </row>
    <row r="234" spans="1:14" ht="25.15" customHeight="1" x14ac:dyDescent="0.2">
      <c r="A234" s="261" t="str">
        <f>'PROT CIV II'!B11</f>
        <v>EMMANUEL GARCIA RIVERA</v>
      </c>
      <c r="B234" s="235" t="str">
        <f>'PROT CIV II'!C11</f>
        <v>PROT. CIVIL Y SERVICIOS MEDICOS MPALES</v>
      </c>
      <c r="C234" s="262" t="str">
        <f>'PROT CIV II'!D11</f>
        <v>PARAMEDICO/ BOMBERO</v>
      </c>
      <c r="D234" s="263">
        <f>'PROT CIV II'!E11</f>
        <v>16</v>
      </c>
      <c r="E234" s="239">
        <f>'PROT CIV II'!F11</f>
        <v>164</v>
      </c>
      <c r="F234" s="239">
        <f>'PROT CIV II'!G11</f>
        <v>2624</v>
      </c>
      <c r="G234" s="239">
        <f>'PROT CIV II'!H11</f>
        <v>1</v>
      </c>
      <c r="H234" s="239">
        <f>'PROT CIV II'!I11</f>
        <v>16</v>
      </c>
      <c r="I234" s="239">
        <f>'PROT CIV II'!J11</f>
        <v>0</v>
      </c>
      <c r="J234" s="239">
        <f>'PROT CIV II'!K11</f>
        <v>0</v>
      </c>
      <c r="K234" s="239">
        <f>'PROT CIV II'!L11</f>
        <v>0</v>
      </c>
      <c r="L234" s="239">
        <f>'PROT CIV II'!M11</f>
        <v>615</v>
      </c>
      <c r="M234" s="264">
        <f>'PROT CIV II'!N11</f>
        <v>3223</v>
      </c>
      <c r="N234" s="226"/>
    </row>
    <row r="235" spans="1:14" ht="25.15" customHeight="1" x14ac:dyDescent="0.2">
      <c r="A235" s="261" t="str">
        <f>'PROT CIV II'!B12</f>
        <v>SERGIO MONTIEL CORONA</v>
      </c>
      <c r="B235" s="235" t="str">
        <f>'PROT CIV II'!C12</f>
        <v>PROT. CIVIL Y SERVICIOS MEDICOS MPALES</v>
      </c>
      <c r="C235" s="262" t="str">
        <f>'PROT CIV II'!D12</f>
        <v>AUX. PROT. CIVIL</v>
      </c>
      <c r="D235" s="263">
        <f>'PROT CIV II'!E12</f>
        <v>16</v>
      </c>
      <c r="E235" s="239">
        <f>'PROT CIV II'!F12</f>
        <v>164</v>
      </c>
      <c r="F235" s="239">
        <f>'PROT CIV II'!G12</f>
        <v>2624</v>
      </c>
      <c r="G235" s="239">
        <f>'PROT CIV II'!H12</f>
        <v>1</v>
      </c>
      <c r="H235" s="239">
        <f>'PROT CIV II'!I12</f>
        <v>16</v>
      </c>
      <c r="I235" s="239">
        <f>'PROT CIV II'!J12</f>
        <v>0</v>
      </c>
      <c r="J235" s="239">
        <f>'PROT CIV II'!K12</f>
        <v>0</v>
      </c>
      <c r="K235" s="239">
        <f>'PROT CIV II'!L12</f>
        <v>50</v>
      </c>
      <c r="L235" s="239">
        <f>'PROT CIV II'!M12</f>
        <v>615</v>
      </c>
      <c r="M235" s="264">
        <f>'PROT CIV II'!N12</f>
        <v>3173</v>
      </c>
      <c r="N235" s="226"/>
    </row>
    <row r="236" spans="1:14" ht="25.15" customHeight="1" x14ac:dyDescent="0.2">
      <c r="A236" s="261" t="str">
        <f>'PROT CIV II'!B13</f>
        <v>MARTHA ELENA GARCIA NEGRETE</v>
      </c>
      <c r="B236" s="235" t="str">
        <f>'PROT CIV II'!C13</f>
        <v>PROT. CIVIL Y SERVICIOS MEDICOS MPALES</v>
      </c>
      <c r="C236" s="262" t="str">
        <f>'PROT CIV II'!D13</f>
        <v>AUX. PROT. CIVIL</v>
      </c>
      <c r="D236" s="263">
        <f>'PROT CIV II'!E13</f>
        <v>16</v>
      </c>
      <c r="E236" s="239">
        <f>'PROT CIV II'!F13</f>
        <v>164</v>
      </c>
      <c r="F236" s="239">
        <f>'PROT CIV II'!G13</f>
        <v>2624</v>
      </c>
      <c r="G236" s="239">
        <f>'PROT CIV II'!H13</f>
        <v>1</v>
      </c>
      <c r="H236" s="239">
        <f>'PROT CIV II'!I13</f>
        <v>16</v>
      </c>
      <c r="I236" s="239">
        <f>'PROT CIV II'!J13</f>
        <v>0</v>
      </c>
      <c r="J236" s="239">
        <f>'PROT CIV II'!K13</f>
        <v>0</v>
      </c>
      <c r="K236" s="239">
        <f>'PROT CIV II'!L13</f>
        <v>50</v>
      </c>
      <c r="L236" s="239">
        <f>'PROT CIV II'!M13</f>
        <v>615</v>
      </c>
      <c r="M236" s="264">
        <f>'PROT CIV II'!N13</f>
        <v>3173</v>
      </c>
      <c r="N236" s="226"/>
    </row>
    <row r="237" spans="1:14" ht="25.15" customHeight="1" x14ac:dyDescent="0.2">
      <c r="A237" s="261" t="str">
        <f>'PROT CIV II'!B14</f>
        <v>GIOVANNA SANCHEZ GONZALEZ</v>
      </c>
      <c r="B237" s="235" t="str">
        <f>'PROT CIV II'!C14</f>
        <v>PROT. CIVIL Y SERVICIOS MEDICOS MPALES</v>
      </c>
      <c r="C237" s="262" t="str">
        <f>'PROT CIV II'!D14</f>
        <v>AUX. PROT. CIVIL</v>
      </c>
      <c r="D237" s="263">
        <f>'PROT CIV II'!E14</f>
        <v>16</v>
      </c>
      <c r="E237" s="239">
        <f>'PROT CIV II'!F14</f>
        <v>164</v>
      </c>
      <c r="F237" s="239">
        <f>'PROT CIV II'!G14</f>
        <v>2624</v>
      </c>
      <c r="G237" s="239">
        <f>'PROT CIV II'!H14</f>
        <v>1</v>
      </c>
      <c r="H237" s="239">
        <f>'PROT CIV II'!I14</f>
        <v>16</v>
      </c>
      <c r="I237" s="239">
        <f>'PROT CIV II'!J14</f>
        <v>0</v>
      </c>
      <c r="J237" s="239">
        <f>'PROT CIV II'!K14</f>
        <v>0</v>
      </c>
      <c r="K237" s="239">
        <f>'PROT CIV II'!L14</f>
        <v>50</v>
      </c>
      <c r="L237" s="239">
        <f>'PROT CIV II'!M14</f>
        <v>615</v>
      </c>
      <c r="M237" s="264">
        <f>'PROT CIV II'!N14</f>
        <v>3173</v>
      </c>
      <c r="N237" s="226"/>
    </row>
    <row r="238" spans="1:14" ht="25.15" customHeight="1" x14ac:dyDescent="0.2">
      <c r="A238" s="261" t="str">
        <f>'PROT CIV II'!B15</f>
        <v>FERNADO FLORES ZAMORA</v>
      </c>
      <c r="B238" s="235" t="str">
        <f>'PROT CIV II'!C15</f>
        <v>PROT. CIVIL Y SERVICIOS MEDICOS MPALES</v>
      </c>
      <c r="C238" s="262" t="str">
        <f>'PROT CIV II'!D15</f>
        <v>MEDICO PROT.CIV.</v>
      </c>
      <c r="D238" s="263">
        <f>'PROT CIV II'!E15</f>
        <v>16</v>
      </c>
      <c r="E238" s="239">
        <f>'PROT CIV II'!F15</f>
        <v>362</v>
      </c>
      <c r="F238" s="239">
        <f>'PROT CIV II'!G15</f>
        <v>5792</v>
      </c>
      <c r="G238" s="239">
        <f>'PROT CIV II'!H15</f>
        <v>42</v>
      </c>
      <c r="H238" s="239">
        <f>'PROT CIV II'!I15</f>
        <v>672</v>
      </c>
      <c r="I238" s="239">
        <f>'PROT CIV II'!J15</f>
        <v>0</v>
      </c>
      <c r="J238" s="239">
        <f>'PROT CIV II'!K15</f>
        <v>0</v>
      </c>
      <c r="K238" s="239">
        <f>'PROT CIV II'!L15</f>
        <v>294</v>
      </c>
      <c r="L238" s="239">
        <f>'PROT CIV II'!M15</f>
        <v>1358</v>
      </c>
      <c r="M238" s="264">
        <f>'PROT CIV II'!N15</f>
        <v>6184</v>
      </c>
      <c r="N238" s="226"/>
    </row>
    <row r="239" spans="1:14" ht="25.15" customHeight="1" x14ac:dyDescent="0.2">
      <c r="A239" s="261" t="str">
        <f>'PROT CIV II'!B16</f>
        <v>ROBERTO GONZALEZ DOMINGUEZ</v>
      </c>
      <c r="B239" s="235" t="str">
        <f>'PROT CIV II'!C16</f>
        <v>PROT. CIVIL Y SERVICIOS MEDICOS MPALES</v>
      </c>
      <c r="C239" s="262" t="str">
        <f>'PROT CIV II'!D16</f>
        <v>ENFERMERO</v>
      </c>
      <c r="D239" s="263">
        <f>'PROT CIV II'!E16</f>
        <v>16</v>
      </c>
      <c r="E239" s="239">
        <f>'PROT CIV II'!F16</f>
        <v>226</v>
      </c>
      <c r="F239" s="239">
        <f>'PROT CIV II'!G16</f>
        <v>3616</v>
      </c>
      <c r="G239" s="239">
        <f>'PROT CIV II'!H16</f>
        <v>9</v>
      </c>
      <c r="H239" s="239">
        <f>'PROT CIV II'!I16</f>
        <v>144</v>
      </c>
      <c r="I239" s="239">
        <f>'PROT CIV II'!J16</f>
        <v>0</v>
      </c>
      <c r="J239" s="239">
        <f>'PROT CIV II'!K16</f>
        <v>0</v>
      </c>
      <c r="K239" s="239">
        <f>'PROT CIV II'!L16</f>
        <v>0</v>
      </c>
      <c r="L239" s="239">
        <f>'PROT CIV II'!M16</f>
        <v>848</v>
      </c>
      <c r="M239" s="264">
        <f>'PROT CIV II'!N16</f>
        <v>4320</v>
      </c>
      <c r="N239" s="226"/>
    </row>
    <row r="240" spans="1:14" ht="25.15" customHeight="1" thickBot="1" x14ac:dyDescent="0.25">
      <c r="A240" s="266" t="str">
        <f>TRANSITO!B8</f>
        <v>JOSE MANUEL SANCHEZ ZAMORA</v>
      </c>
      <c r="B240" s="268" t="str">
        <f>TRANSITO!C8</f>
        <v>SEGURIDAD PUB.</v>
      </c>
      <c r="C240" s="269" t="str">
        <f>TRANSITO!D8</f>
        <v>POLICIA VIAL</v>
      </c>
      <c r="D240" s="263">
        <f>TRANSITO!E8</f>
        <v>16</v>
      </c>
      <c r="E240" s="239">
        <f>TRANSITO!F8</f>
        <v>188</v>
      </c>
      <c r="F240" s="239">
        <f>TRANSITO!G8</f>
        <v>3008</v>
      </c>
      <c r="G240" s="239">
        <f>TRANSITO!H8</f>
        <v>4</v>
      </c>
      <c r="H240" s="239">
        <f>TRANSITO!I8</f>
        <v>64</v>
      </c>
      <c r="I240" s="239">
        <f>TRANSITO!J8</f>
        <v>0</v>
      </c>
      <c r="J240" s="239">
        <f>TRANSITO!K8</f>
        <v>0</v>
      </c>
      <c r="K240" s="239">
        <f>TRANSITO!L8</f>
        <v>0</v>
      </c>
      <c r="L240" s="239">
        <f>TRANSITO!M8</f>
        <v>705</v>
      </c>
      <c r="M240" s="264">
        <f>TRANSITO!N8</f>
        <v>3649</v>
      </c>
      <c r="N240" s="226"/>
    </row>
    <row r="241" spans="1:14" ht="25.15" customHeight="1" thickBot="1" x14ac:dyDescent="0.25">
      <c r="A241" s="270" t="s">
        <v>476</v>
      </c>
      <c r="B241" s="271"/>
      <c r="C241" s="272"/>
      <c r="D241" s="273"/>
      <c r="E241" s="274"/>
      <c r="F241" s="274">
        <f t="shared" ref="F241:M241" si="2">SUM(F179:F240)</f>
        <v>264120</v>
      </c>
      <c r="G241" s="274">
        <f t="shared" si="2"/>
        <v>1404</v>
      </c>
      <c r="H241" s="274">
        <f t="shared" si="2"/>
        <v>22164</v>
      </c>
      <c r="I241" s="274">
        <f t="shared" si="2"/>
        <v>5</v>
      </c>
      <c r="J241" s="274">
        <f t="shared" si="2"/>
        <v>80</v>
      </c>
      <c r="K241" s="274">
        <f t="shared" si="2"/>
        <v>9918</v>
      </c>
      <c r="L241" s="274">
        <f t="shared" si="2"/>
        <v>59968</v>
      </c>
      <c r="M241" s="274">
        <f t="shared" si="2"/>
        <v>292086</v>
      </c>
      <c r="N241" s="226"/>
    </row>
    <row r="242" spans="1:14" ht="25.15" customHeight="1" thickBot="1" x14ac:dyDescent="0.25">
      <c r="A242" s="275"/>
      <c r="B242" s="271"/>
      <c r="C242" s="272"/>
      <c r="D242" s="273"/>
      <c r="E242" s="274"/>
      <c r="F242" s="276">
        <f t="shared" ref="F242:M242" si="3">SUM(F173+F178+F241)</f>
        <v>937244</v>
      </c>
      <c r="G242" s="276">
        <f t="shared" si="3"/>
        <v>4930</v>
      </c>
      <c r="H242" s="276" t="e">
        <f t="shared" si="3"/>
        <v>#REF!</v>
      </c>
      <c r="I242" s="276">
        <f t="shared" si="3"/>
        <v>284</v>
      </c>
      <c r="J242" s="276">
        <f t="shared" si="3"/>
        <v>5526</v>
      </c>
      <c r="K242" s="276">
        <f t="shared" si="3"/>
        <v>21208</v>
      </c>
      <c r="L242" s="276">
        <f t="shared" si="3"/>
        <v>213951</v>
      </c>
      <c r="M242" s="277" t="e">
        <f t="shared" si="3"/>
        <v>#REF!</v>
      </c>
      <c r="N242" s="225"/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8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zoomScale="90" zoomScaleNormal="90" workbookViewId="0">
      <selection activeCell="E5" sqref="E5:E14"/>
    </sheetView>
  </sheetViews>
  <sheetFormatPr baseColWidth="10" defaultRowHeight="12.75" x14ac:dyDescent="0.2"/>
  <cols>
    <col min="1" max="1" width="8.85546875" style="1"/>
    <col min="2" max="2" width="25.42578125" style="1" customWidth="1"/>
    <col min="3" max="3" width="12.140625" style="1"/>
    <col min="4" max="4" width="11.5703125" style="1" customWidth="1"/>
    <col min="5" max="5" width="5.7109375" style="1"/>
    <col min="6" max="6" width="8.7109375" style="1"/>
    <col min="7" max="7" width="9.5703125" style="1"/>
    <col min="8" max="8" width="0" style="1" hidden="1"/>
    <col min="9" max="9" width="9" style="1"/>
    <col min="10" max="10" width="0" style="1" hidden="1"/>
    <col min="11" max="12" width="9.7109375" style="1"/>
    <col min="13" max="13" width="12" style="1"/>
    <col min="14" max="14" width="10.7109375" style="1"/>
    <col min="15" max="15" width="26" style="1" customWidth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" t="s">
        <v>3</v>
      </c>
    </row>
    <row r="5" spans="1:16" s="78" customFormat="1" ht="33" customHeight="1" thickTop="1" thickBot="1" x14ac:dyDescent="0.3">
      <c r="A5" s="74" t="s">
        <v>4</v>
      </c>
      <c r="B5" s="75" t="s">
        <v>5</v>
      </c>
      <c r="C5" s="75" t="s">
        <v>6</v>
      </c>
      <c r="D5" s="75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/>
      <c r="K5" s="39" t="s">
        <v>13</v>
      </c>
      <c r="L5" s="39" t="s">
        <v>14</v>
      </c>
      <c r="M5" s="39" t="s">
        <v>15</v>
      </c>
      <c r="N5" s="76" t="s">
        <v>16</v>
      </c>
      <c r="O5" s="77" t="s">
        <v>17</v>
      </c>
    </row>
    <row r="6" spans="1:16" s="24" customFormat="1" ht="30" customHeight="1" thickTop="1" x14ac:dyDescent="0.3">
      <c r="A6" s="79" t="s">
        <v>18</v>
      </c>
      <c r="B6" s="8" t="s">
        <v>19</v>
      </c>
      <c r="C6" s="42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6" s="24" customFormat="1" ht="30" customHeight="1" x14ac:dyDescent="0.3">
      <c r="A7" s="14" t="s">
        <v>18</v>
      </c>
      <c r="B7" s="44" t="s">
        <v>60</v>
      </c>
      <c r="C7" s="83" t="s">
        <v>61</v>
      </c>
      <c r="D7" s="17" t="s">
        <v>62</v>
      </c>
      <c r="E7" s="19">
        <v>16</v>
      </c>
      <c r="F7" s="49">
        <v>550</v>
      </c>
      <c r="G7" s="50">
        <f>E7*F7</f>
        <v>8800</v>
      </c>
      <c r="H7" s="50">
        <v>83</v>
      </c>
      <c r="I7" s="50">
        <f>H7*E7</f>
        <v>1328</v>
      </c>
      <c r="J7" s="50">
        <v>0</v>
      </c>
      <c r="K7" s="50">
        <f>+E7*J7</f>
        <v>0</v>
      </c>
      <c r="L7" s="50">
        <v>0</v>
      </c>
      <c r="M7" s="50">
        <v>2062</v>
      </c>
      <c r="N7" s="50">
        <f t="shared" ref="N7:N13" si="0">+G7-I7+K7-L7+M7</f>
        <v>9534</v>
      </c>
      <c r="O7" s="84" t="s">
        <v>52</v>
      </c>
    </row>
    <row r="8" spans="1:16" s="24" customFormat="1" ht="30" customHeight="1" x14ac:dyDescent="0.3">
      <c r="A8" s="14" t="s">
        <v>18</v>
      </c>
      <c r="B8" s="44" t="s">
        <v>63</v>
      </c>
      <c r="C8" s="83" t="s">
        <v>61</v>
      </c>
      <c r="D8" s="17" t="s">
        <v>64</v>
      </c>
      <c r="E8" s="19">
        <v>16</v>
      </c>
      <c r="F8" s="49">
        <v>256</v>
      </c>
      <c r="G8" s="50">
        <f>E8*F8</f>
        <v>4096</v>
      </c>
      <c r="H8" s="50">
        <v>22</v>
      </c>
      <c r="I8" s="50">
        <f>H8*E8</f>
        <v>352</v>
      </c>
      <c r="J8" s="50">
        <v>0</v>
      </c>
      <c r="K8" s="50">
        <f>+E8*J8</f>
        <v>0</v>
      </c>
      <c r="L8" s="50">
        <v>0</v>
      </c>
      <c r="M8" s="50">
        <f>+F8*15*0.25</f>
        <v>960</v>
      </c>
      <c r="N8" s="50">
        <f t="shared" si="0"/>
        <v>4704</v>
      </c>
      <c r="O8" s="84" t="s">
        <v>52</v>
      </c>
    </row>
    <row r="9" spans="1:16" s="24" customFormat="1" ht="30" customHeight="1" x14ac:dyDescent="0.3">
      <c r="A9" s="14" t="s">
        <v>18</v>
      </c>
      <c r="B9" s="44" t="s">
        <v>65</v>
      </c>
      <c r="C9" s="83" t="s">
        <v>61</v>
      </c>
      <c r="D9" s="85" t="s">
        <v>64</v>
      </c>
      <c r="E9" s="19">
        <v>16</v>
      </c>
      <c r="F9" s="49">
        <v>188</v>
      </c>
      <c r="G9" s="50">
        <f>E9*F9</f>
        <v>3008</v>
      </c>
      <c r="H9" s="50">
        <v>4</v>
      </c>
      <c r="I9" s="50">
        <f>H9*E9</f>
        <v>64</v>
      </c>
      <c r="J9" s="52"/>
      <c r="K9" s="52">
        <v>0</v>
      </c>
      <c r="L9" s="52">
        <v>142</v>
      </c>
      <c r="M9" s="50">
        <f>+F9*15*0.25</f>
        <v>705</v>
      </c>
      <c r="N9" s="50">
        <f t="shared" si="0"/>
        <v>3507</v>
      </c>
      <c r="O9" s="84" t="s">
        <v>52</v>
      </c>
    </row>
    <row r="10" spans="1:16" s="24" customFormat="1" ht="30" customHeight="1" x14ac:dyDescent="0.3">
      <c r="A10" s="14" t="s">
        <v>18</v>
      </c>
      <c r="B10" s="44" t="s">
        <v>66</v>
      </c>
      <c r="C10" s="45" t="s">
        <v>67</v>
      </c>
      <c r="D10" s="17" t="s">
        <v>64</v>
      </c>
      <c r="E10" s="19">
        <v>16</v>
      </c>
      <c r="F10" s="56">
        <v>168</v>
      </c>
      <c r="G10" s="52">
        <v>2515</v>
      </c>
      <c r="H10" s="86">
        <v>1</v>
      </c>
      <c r="I10" s="52">
        <f>+E10*H10</f>
        <v>16</v>
      </c>
      <c r="J10" s="86">
        <v>0</v>
      </c>
      <c r="K10" s="52">
        <f>+E10*J10</f>
        <v>0</v>
      </c>
      <c r="L10" s="52">
        <v>0</v>
      </c>
      <c r="M10" s="50">
        <v>580</v>
      </c>
      <c r="N10" s="50">
        <f t="shared" si="0"/>
        <v>3079</v>
      </c>
      <c r="O10" s="84" t="s">
        <v>52</v>
      </c>
    </row>
    <row r="11" spans="1:16" s="24" customFormat="1" ht="31.5" customHeight="1" x14ac:dyDescent="0.3">
      <c r="A11" s="14" t="s">
        <v>18</v>
      </c>
      <c r="B11" s="15" t="s">
        <v>68</v>
      </c>
      <c r="C11" s="83" t="s">
        <v>69</v>
      </c>
      <c r="D11" s="85" t="s">
        <v>64</v>
      </c>
      <c r="E11" s="19">
        <v>16</v>
      </c>
      <c r="F11" s="56">
        <v>226</v>
      </c>
      <c r="G11" s="50">
        <f>E11*F11</f>
        <v>3616</v>
      </c>
      <c r="H11" s="51">
        <v>9</v>
      </c>
      <c r="I11" s="50">
        <f>H11*E11</f>
        <v>144</v>
      </c>
      <c r="J11" s="52"/>
      <c r="K11" s="52">
        <v>0</v>
      </c>
      <c r="L11" s="52">
        <v>165</v>
      </c>
      <c r="M11" s="50">
        <v>848</v>
      </c>
      <c r="N11" s="50">
        <f t="shared" si="0"/>
        <v>4155</v>
      </c>
      <c r="O11" s="84" t="s">
        <v>52</v>
      </c>
      <c r="P11" s="63"/>
    </row>
    <row r="12" spans="1:16" s="24" customFormat="1" ht="31.5" customHeight="1" x14ac:dyDescent="0.3">
      <c r="A12" s="14" t="s">
        <v>18</v>
      </c>
      <c r="B12" s="44" t="s">
        <v>70</v>
      </c>
      <c r="C12" s="83" t="s">
        <v>69</v>
      </c>
      <c r="D12" s="85" t="s">
        <v>64</v>
      </c>
      <c r="E12" s="19">
        <v>16</v>
      </c>
      <c r="F12" s="49">
        <v>188</v>
      </c>
      <c r="G12" s="50">
        <f>E12*F12</f>
        <v>3008</v>
      </c>
      <c r="H12" s="50">
        <v>4</v>
      </c>
      <c r="I12" s="50">
        <f>H12*E12</f>
        <v>64</v>
      </c>
      <c r="J12" s="52"/>
      <c r="K12" s="52">
        <v>0</v>
      </c>
      <c r="L12" s="52">
        <v>0</v>
      </c>
      <c r="M12" s="50">
        <f>+F12*15*0.25</f>
        <v>705</v>
      </c>
      <c r="N12" s="50">
        <f t="shared" si="0"/>
        <v>3649</v>
      </c>
      <c r="O12" s="84" t="s">
        <v>52</v>
      </c>
      <c r="P12" s="63"/>
    </row>
    <row r="13" spans="1:16" s="24" customFormat="1" ht="31.5" customHeight="1" thickBot="1" x14ac:dyDescent="0.35">
      <c r="A13" s="87" t="s">
        <v>18</v>
      </c>
      <c r="B13" s="44" t="s">
        <v>71</v>
      </c>
      <c r="C13" s="83" t="s">
        <v>69</v>
      </c>
      <c r="D13" s="88" t="s">
        <v>72</v>
      </c>
      <c r="E13" s="19">
        <v>16</v>
      </c>
      <c r="F13" s="56">
        <v>114</v>
      </c>
      <c r="G13" s="280">
        <f>E13*F13</f>
        <v>1824</v>
      </c>
      <c r="H13" s="285">
        <v>0</v>
      </c>
      <c r="I13" s="280">
        <f>+E13*H13</f>
        <v>0</v>
      </c>
      <c r="J13" s="282">
        <v>7</v>
      </c>
      <c r="K13" s="282">
        <f>+E13*J13</f>
        <v>112</v>
      </c>
      <c r="L13" s="282">
        <v>0</v>
      </c>
      <c r="M13" s="280">
        <v>428</v>
      </c>
      <c r="N13" s="280">
        <f t="shared" si="0"/>
        <v>2364</v>
      </c>
      <c r="O13" s="84" t="s">
        <v>52</v>
      </c>
      <c r="P13" s="63"/>
    </row>
    <row r="14" spans="1:16" s="24" customFormat="1" ht="30" customHeight="1" thickTop="1" thickBot="1" x14ac:dyDescent="0.35">
      <c r="A14" s="26"/>
      <c r="B14" s="89" t="s">
        <v>16</v>
      </c>
      <c r="C14" s="90"/>
      <c r="D14" s="91"/>
      <c r="E14" s="92"/>
      <c r="F14" s="93"/>
      <c r="G14" s="93">
        <f t="shared" ref="G14:N14" si="1">SUM(G7:G13)</f>
        <v>26867</v>
      </c>
      <c r="H14" s="93">
        <f t="shared" si="1"/>
        <v>123</v>
      </c>
      <c r="I14" s="93">
        <f t="shared" si="1"/>
        <v>1968</v>
      </c>
      <c r="J14" s="93">
        <f t="shared" si="1"/>
        <v>7</v>
      </c>
      <c r="K14" s="93">
        <f t="shared" si="1"/>
        <v>112</v>
      </c>
      <c r="L14" s="93">
        <f t="shared" si="1"/>
        <v>307</v>
      </c>
      <c r="M14" s="93">
        <f t="shared" si="1"/>
        <v>6288</v>
      </c>
      <c r="N14" s="93">
        <f t="shared" si="1"/>
        <v>30992</v>
      </c>
      <c r="O14" s="94"/>
    </row>
    <row r="15" spans="1:16" s="24" customFormat="1" ht="22.5" customHeight="1" thickTop="1" x14ac:dyDescent="0.3">
      <c r="N15" s="63"/>
    </row>
    <row r="16" spans="1:16" s="24" customFormat="1" ht="22.5" customHeight="1" x14ac:dyDescent="0.3">
      <c r="B16" s="62" t="s">
        <v>32</v>
      </c>
      <c r="C16" s="62"/>
      <c r="G16" s="63"/>
      <c r="H16" s="63"/>
      <c r="I16" s="24" t="s">
        <v>33</v>
      </c>
    </row>
    <row r="17" spans="2:14" s="24" customFormat="1" ht="22.5" customHeight="1" x14ac:dyDescent="0.3">
      <c r="B17" s="62"/>
      <c r="C17" s="62"/>
    </row>
    <row r="18" spans="2:14" s="24" customFormat="1" ht="21.75" customHeight="1" x14ac:dyDescent="0.3">
      <c r="B18" s="62"/>
      <c r="C18" s="62"/>
    </row>
    <row r="19" spans="2:14" s="24" customFormat="1" ht="22.5" customHeight="1" x14ac:dyDescent="0.3">
      <c r="B19" s="62" t="s">
        <v>34</v>
      </c>
      <c r="C19" s="62"/>
      <c r="I19" s="64" t="s">
        <v>35</v>
      </c>
      <c r="J19" s="95"/>
      <c r="K19" s="95"/>
      <c r="L19" s="95"/>
      <c r="M19" s="95"/>
      <c r="N19" s="95"/>
    </row>
  </sheetData>
  <mergeCells count="3">
    <mergeCell ref="A1:O1"/>
    <mergeCell ref="A2:O2"/>
    <mergeCell ref="A3:O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workbookViewId="0">
      <selection activeCell="E5" sqref="E5:E13"/>
    </sheetView>
  </sheetViews>
  <sheetFormatPr baseColWidth="10" defaultRowHeight="12.75" x14ac:dyDescent="0.2"/>
  <cols>
    <col min="1" max="1" width="8.85546875" style="1"/>
    <col min="2" max="2" width="29.140625" style="1"/>
    <col min="3" max="3" width="12.140625" style="1"/>
    <col min="4" max="4" width="10.7109375" style="1"/>
    <col min="5" max="5" width="5.7109375" style="1"/>
    <col min="6" max="6" width="8.7109375" style="1"/>
    <col min="7" max="7" width="9.5703125" style="1"/>
    <col min="8" max="8" width="0" style="1" hidden="1"/>
    <col min="9" max="9" width="9" style="1"/>
    <col min="10" max="10" width="0" style="1" hidden="1"/>
    <col min="11" max="13" width="9.7109375" style="1"/>
    <col min="14" max="14" width="10.7109375" style="1"/>
    <col min="15" max="15" width="26.7109375" style="1"/>
    <col min="16" max="1024" width="11.5703125" style="1"/>
  </cols>
  <sheetData>
    <row r="1" spans="1:16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6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6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6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6" s="78" customFormat="1" ht="33" customHeight="1" thickTop="1" thickBot="1" x14ac:dyDescent="0.3">
      <c r="A5" s="74" t="s">
        <v>4</v>
      </c>
      <c r="B5" s="75" t="s">
        <v>5</v>
      </c>
      <c r="C5" s="75" t="s">
        <v>6</v>
      </c>
      <c r="D5" s="75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/>
      <c r="K5" s="39" t="s">
        <v>73</v>
      </c>
      <c r="L5" s="39" t="s">
        <v>14</v>
      </c>
      <c r="M5" s="39" t="s">
        <v>15</v>
      </c>
      <c r="N5" s="76" t="s">
        <v>16</v>
      </c>
      <c r="O5" s="77" t="s">
        <v>17</v>
      </c>
    </row>
    <row r="6" spans="1:16" s="24" customFormat="1" ht="30" customHeight="1" thickTop="1" x14ac:dyDescent="0.3">
      <c r="A6" s="79" t="s">
        <v>18</v>
      </c>
      <c r="B6" s="8" t="s">
        <v>19</v>
      </c>
      <c r="C6" s="42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6" s="24" customFormat="1" ht="30" customHeight="1" x14ac:dyDescent="0.3">
      <c r="A7" s="14" t="s">
        <v>18</v>
      </c>
      <c r="B7" s="44" t="s">
        <v>74</v>
      </c>
      <c r="C7" s="83" t="s">
        <v>75</v>
      </c>
      <c r="D7" s="17" t="s">
        <v>76</v>
      </c>
      <c r="E7" s="19">
        <v>16</v>
      </c>
      <c r="F7" s="49">
        <v>380</v>
      </c>
      <c r="G7" s="50">
        <f t="shared" ref="G7:G12" si="0">E7*F7</f>
        <v>6080</v>
      </c>
      <c r="H7" s="50">
        <v>46</v>
      </c>
      <c r="I7" s="50">
        <f t="shared" ref="I7:I12" si="1">H7*E7</f>
        <v>736</v>
      </c>
      <c r="J7" s="50">
        <v>0</v>
      </c>
      <c r="K7" s="50">
        <f>+E7*J7</f>
        <v>0</v>
      </c>
      <c r="L7" s="50">
        <v>0</v>
      </c>
      <c r="M7" s="50">
        <f>+F7*15*0.25</f>
        <v>1425</v>
      </c>
      <c r="N7" s="50">
        <f t="shared" ref="N7:N12" si="2">+G7-I7+K7-L7+M7</f>
        <v>6769</v>
      </c>
      <c r="O7" s="84" t="s">
        <v>52</v>
      </c>
    </row>
    <row r="8" spans="1:16" s="24" customFormat="1" ht="31.5" customHeight="1" x14ac:dyDescent="0.3">
      <c r="A8" s="14" t="s">
        <v>18</v>
      </c>
      <c r="B8" s="44" t="s">
        <v>77</v>
      </c>
      <c r="C8" s="83" t="s">
        <v>75</v>
      </c>
      <c r="D8" s="17" t="s">
        <v>64</v>
      </c>
      <c r="E8" s="19">
        <v>16</v>
      </c>
      <c r="F8" s="49">
        <v>188</v>
      </c>
      <c r="G8" s="50">
        <f t="shared" si="0"/>
        <v>3008</v>
      </c>
      <c r="H8" s="50">
        <v>4</v>
      </c>
      <c r="I8" s="50">
        <f t="shared" si="1"/>
        <v>64</v>
      </c>
      <c r="J8" s="50">
        <v>0</v>
      </c>
      <c r="K8" s="50">
        <f>+E8*J8</f>
        <v>0</v>
      </c>
      <c r="L8" s="50">
        <v>142</v>
      </c>
      <c r="M8" s="50">
        <f>+F8*15*0.25</f>
        <v>705</v>
      </c>
      <c r="N8" s="50">
        <f t="shared" si="2"/>
        <v>3507</v>
      </c>
      <c r="O8" s="84" t="s">
        <v>52</v>
      </c>
      <c r="P8" s="63"/>
    </row>
    <row r="9" spans="1:16" s="24" customFormat="1" ht="30" customHeight="1" x14ac:dyDescent="0.3">
      <c r="A9" s="14" t="s">
        <v>18</v>
      </c>
      <c r="B9" s="44" t="s">
        <v>78</v>
      </c>
      <c r="C9" s="83" t="s">
        <v>75</v>
      </c>
      <c r="D9" s="85" t="s">
        <v>64</v>
      </c>
      <c r="E9" s="19">
        <v>16</v>
      </c>
      <c r="F9" s="49">
        <v>188</v>
      </c>
      <c r="G9" s="50">
        <f t="shared" si="0"/>
        <v>3008</v>
      </c>
      <c r="H9" s="50">
        <v>4</v>
      </c>
      <c r="I9" s="50">
        <f t="shared" si="1"/>
        <v>64</v>
      </c>
      <c r="J9" s="50"/>
      <c r="K9" s="50">
        <v>0</v>
      </c>
      <c r="L9" s="50">
        <v>142</v>
      </c>
      <c r="M9" s="50">
        <f>+F9*15*0.25</f>
        <v>705</v>
      </c>
      <c r="N9" s="50">
        <f t="shared" si="2"/>
        <v>3507</v>
      </c>
      <c r="O9" s="84" t="s">
        <v>52</v>
      </c>
      <c r="P9" s="63"/>
    </row>
    <row r="10" spans="1:16" s="24" customFormat="1" ht="30" customHeight="1" x14ac:dyDescent="0.3">
      <c r="A10" s="14" t="s">
        <v>18</v>
      </c>
      <c r="B10" s="15" t="s">
        <v>79</v>
      </c>
      <c r="C10" s="83" t="s">
        <v>75</v>
      </c>
      <c r="D10" s="85" t="s">
        <v>64</v>
      </c>
      <c r="E10" s="19">
        <v>16</v>
      </c>
      <c r="F10" s="49">
        <v>188</v>
      </c>
      <c r="G10" s="50">
        <f t="shared" si="0"/>
        <v>3008</v>
      </c>
      <c r="H10" s="50">
        <v>4</v>
      </c>
      <c r="I10" s="50">
        <f t="shared" si="1"/>
        <v>64</v>
      </c>
      <c r="J10" s="50"/>
      <c r="K10" s="50">
        <v>0</v>
      </c>
      <c r="L10" s="50">
        <v>0</v>
      </c>
      <c r="M10" s="50">
        <f>+F10*15*0.25</f>
        <v>705</v>
      </c>
      <c r="N10" s="50">
        <f t="shared" si="2"/>
        <v>3649</v>
      </c>
      <c r="O10" s="84" t="s">
        <v>52</v>
      </c>
    </row>
    <row r="11" spans="1:16" s="24" customFormat="1" ht="30" customHeight="1" x14ac:dyDescent="0.3">
      <c r="A11" s="14" t="s">
        <v>18</v>
      </c>
      <c r="B11" s="44" t="s">
        <v>80</v>
      </c>
      <c r="C11" s="83" t="s">
        <v>81</v>
      </c>
      <c r="D11" s="17" t="s">
        <v>82</v>
      </c>
      <c r="E11" s="19">
        <v>16</v>
      </c>
      <c r="F11" s="49">
        <v>297</v>
      </c>
      <c r="G11" s="50">
        <f t="shared" si="0"/>
        <v>4752</v>
      </c>
      <c r="H11" s="50">
        <v>30</v>
      </c>
      <c r="I11" s="50">
        <f t="shared" si="1"/>
        <v>480</v>
      </c>
      <c r="J11" s="50"/>
      <c r="K11" s="50">
        <v>0</v>
      </c>
      <c r="L11" s="50">
        <v>0</v>
      </c>
      <c r="M11" s="50">
        <v>1114</v>
      </c>
      <c r="N11" s="50">
        <f t="shared" si="2"/>
        <v>5386</v>
      </c>
      <c r="O11" s="84" t="s">
        <v>52</v>
      </c>
    </row>
    <row r="12" spans="1:16" s="24" customFormat="1" ht="30" customHeight="1" thickBot="1" x14ac:dyDescent="0.35">
      <c r="A12" s="14" t="s">
        <v>18</v>
      </c>
      <c r="B12" s="44" t="s">
        <v>83</v>
      </c>
      <c r="C12" s="83" t="s">
        <v>81</v>
      </c>
      <c r="D12" s="85" t="s">
        <v>64</v>
      </c>
      <c r="E12" s="19">
        <v>16</v>
      </c>
      <c r="F12" s="56">
        <v>256</v>
      </c>
      <c r="G12" s="280">
        <f t="shared" si="0"/>
        <v>4096</v>
      </c>
      <c r="H12" s="280">
        <v>22</v>
      </c>
      <c r="I12" s="280">
        <f t="shared" si="1"/>
        <v>352</v>
      </c>
      <c r="J12" s="282"/>
      <c r="K12" s="282">
        <v>0</v>
      </c>
      <c r="L12" s="282">
        <v>160</v>
      </c>
      <c r="M12" s="280">
        <f>+F12*15*0.25</f>
        <v>960</v>
      </c>
      <c r="N12" s="280">
        <f t="shared" si="2"/>
        <v>4544</v>
      </c>
      <c r="O12" s="84" t="s">
        <v>52</v>
      </c>
      <c r="P12" s="63"/>
    </row>
    <row r="13" spans="1:16" s="24" customFormat="1" ht="30" customHeight="1" thickTop="1" thickBot="1" x14ac:dyDescent="0.35">
      <c r="A13" s="26"/>
      <c r="B13" s="89" t="s">
        <v>16</v>
      </c>
      <c r="C13" s="90"/>
      <c r="D13" s="91"/>
      <c r="E13" s="92"/>
      <c r="F13" s="93"/>
      <c r="G13" s="93">
        <f t="shared" ref="G13:N13" si="3">SUM(G7:G12)</f>
        <v>23952</v>
      </c>
      <c r="H13" s="93">
        <f t="shared" si="3"/>
        <v>110</v>
      </c>
      <c r="I13" s="93">
        <f t="shared" si="3"/>
        <v>1760</v>
      </c>
      <c r="J13" s="93">
        <f t="shared" si="3"/>
        <v>0</v>
      </c>
      <c r="K13" s="93">
        <f t="shared" si="3"/>
        <v>0</v>
      </c>
      <c r="L13" s="93">
        <f t="shared" si="3"/>
        <v>444</v>
      </c>
      <c r="M13" s="93">
        <f t="shared" si="3"/>
        <v>5614</v>
      </c>
      <c r="N13" s="93">
        <f t="shared" si="3"/>
        <v>27362</v>
      </c>
      <c r="O13" s="94"/>
    </row>
    <row r="14" spans="1:16" s="24" customFormat="1" ht="22.5" customHeight="1" thickTop="1" x14ac:dyDescent="0.3">
      <c r="N14" s="63"/>
    </row>
    <row r="15" spans="1:16" s="24" customFormat="1" ht="22.5" customHeight="1" x14ac:dyDescent="0.3">
      <c r="B15" s="62" t="s">
        <v>32</v>
      </c>
      <c r="C15" s="62"/>
      <c r="G15" s="63"/>
      <c r="H15" s="63"/>
      <c r="I15" s="24" t="s">
        <v>33</v>
      </c>
    </row>
    <row r="16" spans="1:16" s="24" customFormat="1" ht="22.5" customHeight="1" x14ac:dyDescent="0.3">
      <c r="B16" s="62"/>
      <c r="C16" s="62"/>
    </row>
    <row r="17" spans="2:14" s="24" customFormat="1" ht="21.75" customHeight="1" x14ac:dyDescent="0.3">
      <c r="B17" s="62"/>
      <c r="C17" s="62"/>
    </row>
    <row r="18" spans="2:14" s="24" customFormat="1" ht="22.5" customHeight="1" x14ac:dyDescent="0.3">
      <c r="B18" s="62" t="s">
        <v>34</v>
      </c>
      <c r="C18" s="62"/>
      <c r="I18" s="64" t="s">
        <v>35</v>
      </c>
      <c r="J18" s="95"/>
      <c r="K18" s="95"/>
      <c r="L18" s="95"/>
      <c r="M18" s="95"/>
      <c r="N18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zoomScale="90" zoomScaleNormal="90" workbookViewId="0">
      <selection activeCell="E5" sqref="E5:E14"/>
    </sheetView>
  </sheetViews>
  <sheetFormatPr baseColWidth="10" defaultRowHeight="12.75" x14ac:dyDescent="0.2"/>
  <cols>
    <col min="1" max="1" width="8.85546875" style="1"/>
    <col min="2" max="2" width="29.7109375" style="1"/>
    <col min="3" max="3" width="12" style="1" customWidth="1"/>
    <col min="4" max="4" width="9.85546875" style="1" customWidth="1"/>
    <col min="5" max="5" width="4.7109375" style="1"/>
    <col min="6" max="6" width="8.7109375" style="1"/>
    <col min="7" max="7" width="9.7109375" style="1"/>
    <col min="8" max="8" width="0" style="1" hidden="1"/>
    <col min="9" max="9" width="10" style="1"/>
    <col min="10" max="10" width="0" style="1" hidden="1"/>
    <col min="11" max="11" width="6.85546875" style="1"/>
    <col min="12" max="13" width="10.5703125" style="1"/>
    <col min="14" max="14" width="9.7109375" style="1"/>
    <col min="15" max="15" width="28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s="78" customFormat="1" ht="33" customHeight="1" thickTop="1" thickBot="1" x14ac:dyDescent="0.3">
      <c r="A5" s="74" t="s">
        <v>4</v>
      </c>
      <c r="B5" s="75" t="s">
        <v>5</v>
      </c>
      <c r="C5" s="75" t="s">
        <v>6</v>
      </c>
      <c r="D5" s="75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/>
      <c r="K5" s="39" t="s">
        <v>73</v>
      </c>
      <c r="L5" s="39" t="s">
        <v>14</v>
      </c>
      <c r="M5" s="39" t="s">
        <v>15</v>
      </c>
      <c r="N5" s="76" t="s">
        <v>16</v>
      </c>
      <c r="O5" s="77" t="s">
        <v>17</v>
      </c>
    </row>
    <row r="6" spans="1:15" s="24" customFormat="1" ht="31.9" customHeight="1" thickTop="1" x14ac:dyDescent="0.3">
      <c r="A6" s="79" t="s">
        <v>18</v>
      </c>
      <c r="B6" s="8" t="s">
        <v>19</v>
      </c>
      <c r="C6" s="42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1.9" customHeight="1" x14ac:dyDescent="0.3">
      <c r="A7" s="14" t="s">
        <v>18</v>
      </c>
      <c r="B7" s="44" t="s">
        <v>84</v>
      </c>
      <c r="C7" s="45" t="s">
        <v>85</v>
      </c>
      <c r="D7" s="88" t="s">
        <v>86</v>
      </c>
      <c r="E7" s="48">
        <v>16</v>
      </c>
      <c r="F7" s="56">
        <v>297</v>
      </c>
      <c r="G7" s="52">
        <f>+E7*F7</f>
        <v>4752</v>
      </c>
      <c r="H7" s="86">
        <v>30</v>
      </c>
      <c r="I7" s="52">
        <f>+E7*H7</f>
        <v>480</v>
      </c>
      <c r="J7" s="86">
        <v>0</v>
      </c>
      <c r="K7" s="52">
        <f t="shared" ref="K7:K12" si="0">+E7*J7</f>
        <v>0</v>
      </c>
      <c r="L7" s="52">
        <v>0</v>
      </c>
      <c r="M7" s="52">
        <v>1114</v>
      </c>
      <c r="N7" s="50">
        <f t="shared" ref="N7:N12" si="1">+G7-I7+K7-L7+M7</f>
        <v>5386</v>
      </c>
      <c r="O7" s="84" t="s">
        <v>87</v>
      </c>
    </row>
    <row r="8" spans="1:15" s="24" customFormat="1" ht="31.9" customHeight="1" x14ac:dyDescent="0.3">
      <c r="A8" s="14" t="s">
        <v>18</v>
      </c>
      <c r="B8" s="44" t="s">
        <v>88</v>
      </c>
      <c r="C8" s="45" t="s">
        <v>89</v>
      </c>
      <c r="D8" s="88" t="s">
        <v>86</v>
      </c>
      <c r="E8" s="48">
        <v>16</v>
      </c>
      <c r="F8" s="56">
        <v>206</v>
      </c>
      <c r="G8" s="52">
        <f>+E8*F8</f>
        <v>3296</v>
      </c>
      <c r="H8" s="86">
        <v>6</v>
      </c>
      <c r="I8" s="52">
        <f>+E8*H8</f>
        <v>96</v>
      </c>
      <c r="J8" s="86">
        <v>0</v>
      </c>
      <c r="K8" s="52">
        <f t="shared" si="0"/>
        <v>0</v>
      </c>
      <c r="L8" s="52">
        <v>0</v>
      </c>
      <c r="M8" s="52">
        <v>773</v>
      </c>
      <c r="N8" s="50">
        <f t="shared" si="1"/>
        <v>3973</v>
      </c>
      <c r="O8" s="84" t="s">
        <v>87</v>
      </c>
    </row>
    <row r="9" spans="1:15" s="24" customFormat="1" ht="31.9" customHeight="1" x14ac:dyDescent="0.3">
      <c r="A9" s="14" t="s">
        <v>18</v>
      </c>
      <c r="B9" s="44" t="s">
        <v>90</v>
      </c>
      <c r="C9" s="96" t="s">
        <v>91</v>
      </c>
      <c r="D9" s="17" t="s">
        <v>64</v>
      </c>
      <c r="E9" s="48">
        <v>16</v>
      </c>
      <c r="F9" s="49">
        <v>188</v>
      </c>
      <c r="G9" s="50">
        <f>+E9*F9</f>
        <v>3008</v>
      </c>
      <c r="H9" s="50">
        <v>4</v>
      </c>
      <c r="I9" s="50">
        <f>+E9*H9</f>
        <v>64</v>
      </c>
      <c r="J9" s="52">
        <v>0</v>
      </c>
      <c r="K9" s="52">
        <f t="shared" si="0"/>
        <v>0</v>
      </c>
      <c r="L9" s="52">
        <v>0</v>
      </c>
      <c r="M9" s="52">
        <f>+F9*15*0.25</f>
        <v>705</v>
      </c>
      <c r="N9" s="50">
        <f t="shared" si="1"/>
        <v>3649</v>
      </c>
      <c r="O9" s="84" t="s">
        <v>87</v>
      </c>
    </row>
    <row r="10" spans="1:15" s="24" customFormat="1" ht="31.9" customHeight="1" x14ac:dyDescent="0.3">
      <c r="A10" s="14" t="s">
        <v>18</v>
      </c>
      <c r="B10" s="44" t="s">
        <v>92</v>
      </c>
      <c r="C10" s="45" t="s">
        <v>93</v>
      </c>
      <c r="D10" s="88" t="s">
        <v>94</v>
      </c>
      <c r="E10" s="48">
        <v>16</v>
      </c>
      <c r="F10" s="56">
        <v>168</v>
      </c>
      <c r="G10" s="52">
        <f>+E10*F10</f>
        <v>2688</v>
      </c>
      <c r="H10" s="86">
        <v>1</v>
      </c>
      <c r="I10" s="52">
        <f>+E10*H10</f>
        <v>16</v>
      </c>
      <c r="J10" s="86">
        <v>0</v>
      </c>
      <c r="K10" s="52">
        <f t="shared" si="0"/>
        <v>0</v>
      </c>
      <c r="L10" s="52">
        <v>0</v>
      </c>
      <c r="M10" s="52">
        <f>+F10*15*0.25</f>
        <v>630</v>
      </c>
      <c r="N10" s="50">
        <f t="shared" si="1"/>
        <v>3302</v>
      </c>
      <c r="O10" s="84" t="s">
        <v>87</v>
      </c>
    </row>
    <row r="11" spans="1:15" s="24" customFormat="1" ht="31.9" customHeight="1" x14ac:dyDescent="0.3">
      <c r="A11" s="14" t="s">
        <v>18</v>
      </c>
      <c r="B11" s="44" t="s">
        <v>95</v>
      </c>
      <c r="C11" s="45" t="s">
        <v>96</v>
      </c>
      <c r="D11" s="17" t="s">
        <v>86</v>
      </c>
      <c r="E11" s="48">
        <v>16</v>
      </c>
      <c r="F11" s="56">
        <v>256</v>
      </c>
      <c r="G11" s="52">
        <f>+E11*F11</f>
        <v>4096</v>
      </c>
      <c r="H11" s="86">
        <v>22</v>
      </c>
      <c r="I11" s="52">
        <f>+E11*H11</f>
        <v>352</v>
      </c>
      <c r="J11" s="86">
        <v>0</v>
      </c>
      <c r="K11" s="52">
        <f t="shared" si="0"/>
        <v>0</v>
      </c>
      <c r="L11" s="52">
        <v>0</v>
      </c>
      <c r="M11" s="52">
        <f>+F11*15*0.25</f>
        <v>960</v>
      </c>
      <c r="N11" s="50">
        <f t="shared" si="1"/>
        <v>4704</v>
      </c>
      <c r="O11" s="84" t="s">
        <v>87</v>
      </c>
    </row>
    <row r="12" spans="1:15" s="24" customFormat="1" ht="31.9" customHeight="1" thickBot="1" x14ac:dyDescent="0.35">
      <c r="A12" s="14" t="s">
        <v>18</v>
      </c>
      <c r="B12" s="44" t="s">
        <v>97</v>
      </c>
      <c r="C12" s="45" t="s">
        <v>98</v>
      </c>
      <c r="D12" s="85" t="s">
        <v>64</v>
      </c>
      <c r="E12" s="48">
        <v>16</v>
      </c>
      <c r="F12" s="56">
        <v>256</v>
      </c>
      <c r="G12" s="282">
        <f>E12*F12</f>
        <v>4096</v>
      </c>
      <c r="H12" s="286">
        <v>22</v>
      </c>
      <c r="I12" s="282">
        <f>H12*E12</f>
        <v>352</v>
      </c>
      <c r="J12" s="286">
        <v>0</v>
      </c>
      <c r="K12" s="282">
        <f t="shared" si="0"/>
        <v>0</v>
      </c>
      <c r="L12" s="282">
        <v>0</v>
      </c>
      <c r="M12" s="280">
        <f>+F12*15*0.25</f>
        <v>960</v>
      </c>
      <c r="N12" s="280">
        <f t="shared" si="1"/>
        <v>4704</v>
      </c>
      <c r="O12" s="84" t="s">
        <v>87</v>
      </c>
    </row>
    <row r="13" spans="1:15" s="24" customFormat="1" ht="31.9" customHeight="1" thickTop="1" x14ac:dyDescent="0.3">
      <c r="A13" s="14"/>
      <c r="B13" s="97" t="s">
        <v>16</v>
      </c>
      <c r="C13" s="98"/>
      <c r="D13" s="99"/>
      <c r="E13" s="100"/>
      <c r="F13" s="101"/>
      <c r="G13" s="101">
        <f t="shared" ref="G13:N13" si="2">SUM(G7:G12)</f>
        <v>21936</v>
      </c>
      <c r="H13" s="101">
        <f t="shared" si="2"/>
        <v>85</v>
      </c>
      <c r="I13" s="101">
        <f t="shared" si="2"/>
        <v>1360</v>
      </c>
      <c r="J13" s="101">
        <f t="shared" si="2"/>
        <v>0</v>
      </c>
      <c r="K13" s="101">
        <f t="shared" si="2"/>
        <v>0</v>
      </c>
      <c r="L13" s="101">
        <f t="shared" si="2"/>
        <v>0</v>
      </c>
      <c r="M13" s="101">
        <f t="shared" si="2"/>
        <v>5142</v>
      </c>
      <c r="N13" s="101">
        <f t="shared" si="2"/>
        <v>25718</v>
      </c>
      <c r="O13" s="102"/>
    </row>
    <row r="14" spans="1:15" s="24" customFormat="1" ht="31.9" customHeight="1" thickBot="1" x14ac:dyDescent="0.35">
      <c r="A14" s="103"/>
      <c r="B14" s="58"/>
      <c r="C14" s="104"/>
      <c r="D14" s="105"/>
      <c r="E14" s="58"/>
      <c r="F14" s="58"/>
      <c r="G14" s="106"/>
      <c r="H14" s="106"/>
      <c r="I14" s="106"/>
      <c r="J14" s="106"/>
      <c r="K14" s="106"/>
      <c r="L14" s="106"/>
      <c r="M14" s="106"/>
      <c r="N14" s="106"/>
      <c r="O14" s="107"/>
    </row>
    <row r="15" spans="1:15" s="24" customFormat="1" ht="22.5" customHeight="1" thickTop="1" x14ac:dyDescent="0.3">
      <c r="N15" s="63"/>
    </row>
    <row r="16" spans="1:15" s="24" customFormat="1" ht="21.75" customHeight="1" x14ac:dyDescent="0.3">
      <c r="B16" s="62" t="s">
        <v>32</v>
      </c>
      <c r="C16" s="62"/>
      <c r="G16" s="63"/>
      <c r="H16" s="63"/>
      <c r="I16" s="24" t="s">
        <v>33</v>
      </c>
    </row>
    <row r="17" spans="1:14" s="24" customFormat="1" ht="22.5" customHeight="1" x14ac:dyDescent="0.3">
      <c r="B17" s="62"/>
      <c r="C17" s="62"/>
    </row>
    <row r="18" spans="1:14" ht="14.45" customHeight="1" x14ac:dyDescent="0.3">
      <c r="A18" s="24"/>
      <c r="B18" s="62"/>
      <c r="C18" s="62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4.45" customHeight="1" x14ac:dyDescent="0.3">
      <c r="A19" s="24"/>
      <c r="B19" s="62" t="s">
        <v>34</v>
      </c>
      <c r="C19" s="62"/>
      <c r="D19" s="24"/>
      <c r="E19" s="24"/>
      <c r="F19" s="24"/>
      <c r="G19" s="24"/>
      <c r="H19" s="24"/>
      <c r="I19" s="64" t="s">
        <v>35</v>
      </c>
      <c r="J19" s="95"/>
      <c r="K19" s="95"/>
      <c r="L19" s="95"/>
      <c r="M19" s="95"/>
      <c r="N19" s="95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55118110236220474" bottom="0.55118110236220474" header="0.51181102362204722" footer="0.51181102362204722"/>
  <pageSetup scale="7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5" workbookViewId="0">
      <selection activeCell="E5" sqref="E5:E15"/>
    </sheetView>
  </sheetViews>
  <sheetFormatPr baseColWidth="10" defaultRowHeight="12.75" x14ac:dyDescent="0.2"/>
  <cols>
    <col min="1" max="1" width="8.85546875" style="1"/>
    <col min="2" max="2" width="29.7109375" style="1"/>
    <col min="3" max="3" width="13.5703125" style="1"/>
    <col min="4" max="4" width="11.7109375" style="1"/>
    <col min="5" max="5" width="4.7109375" style="1"/>
    <col min="6" max="7" width="8.7109375" style="1"/>
    <col min="8" max="8" width="0" style="1" hidden="1"/>
    <col min="9" max="9" width="10" style="1"/>
    <col min="10" max="10" width="0.140625" style="1"/>
    <col min="11" max="11" width="8.7109375" style="1"/>
    <col min="12" max="12" width="6.85546875" style="1"/>
    <col min="13" max="13" width="9.85546875" style="1"/>
    <col min="14" max="14" width="9.7109375" style="1"/>
    <col min="15" max="15" width="28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s="78" customFormat="1" ht="33" customHeight="1" thickTop="1" thickBot="1" x14ac:dyDescent="0.3">
      <c r="A5" s="74" t="s">
        <v>4</v>
      </c>
      <c r="B5" s="75" t="s">
        <v>5</v>
      </c>
      <c r="C5" s="75" t="s">
        <v>6</v>
      </c>
      <c r="D5" s="75" t="s">
        <v>7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/>
      <c r="K5" s="39" t="s">
        <v>13</v>
      </c>
      <c r="L5" s="39" t="s">
        <v>14</v>
      </c>
      <c r="M5" s="39" t="s">
        <v>15</v>
      </c>
      <c r="N5" s="76" t="s">
        <v>16</v>
      </c>
      <c r="O5" s="77" t="s">
        <v>17</v>
      </c>
    </row>
    <row r="6" spans="1:15" s="24" customFormat="1" ht="30.6" customHeight="1" thickTop="1" x14ac:dyDescent="0.3">
      <c r="A6" s="79" t="s">
        <v>18</v>
      </c>
      <c r="B6" s="8" t="s">
        <v>19</v>
      </c>
      <c r="C6" s="42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14" t="s">
        <v>18</v>
      </c>
      <c r="B7" s="44" t="s">
        <v>99</v>
      </c>
      <c r="C7" s="16" t="s">
        <v>100</v>
      </c>
      <c r="D7" s="108" t="s">
        <v>101</v>
      </c>
      <c r="E7" s="48">
        <v>16</v>
      </c>
      <c r="F7" s="49">
        <v>389</v>
      </c>
      <c r="G7" s="50">
        <f t="shared" ref="G7:G13" si="0">E7*F7</f>
        <v>6224</v>
      </c>
      <c r="H7" s="50">
        <v>47</v>
      </c>
      <c r="I7" s="50">
        <f t="shared" ref="I7:I13" si="1">H7*E7</f>
        <v>752</v>
      </c>
      <c r="J7" s="50">
        <v>0</v>
      </c>
      <c r="K7" s="52">
        <f t="shared" ref="K7:K13" si="2">+E7*J7</f>
        <v>0</v>
      </c>
      <c r="L7" s="52">
        <v>0</v>
      </c>
      <c r="M7" s="52">
        <v>1459</v>
      </c>
      <c r="N7" s="50">
        <f t="shared" ref="N7:N13" si="3">+G7-I7+K7-L7+M7</f>
        <v>6931</v>
      </c>
      <c r="O7" s="84" t="s">
        <v>87</v>
      </c>
    </row>
    <row r="8" spans="1:15" s="24" customFormat="1" ht="30" customHeight="1" x14ac:dyDescent="0.3">
      <c r="A8" s="14" t="s">
        <v>18</v>
      </c>
      <c r="B8" s="44" t="s">
        <v>102</v>
      </c>
      <c r="C8" s="16" t="s">
        <v>100</v>
      </c>
      <c r="D8" s="108" t="s">
        <v>103</v>
      </c>
      <c r="E8" s="48">
        <v>16</v>
      </c>
      <c r="F8" s="49">
        <v>256</v>
      </c>
      <c r="G8" s="50">
        <f t="shared" si="0"/>
        <v>4096</v>
      </c>
      <c r="H8" s="51">
        <v>22</v>
      </c>
      <c r="I8" s="50">
        <f t="shared" si="1"/>
        <v>352</v>
      </c>
      <c r="J8" s="50">
        <v>0</v>
      </c>
      <c r="K8" s="52">
        <f t="shared" si="2"/>
        <v>0</v>
      </c>
      <c r="L8" s="52">
        <v>0</v>
      </c>
      <c r="M8" s="52">
        <f>+F8*15*0.25</f>
        <v>960</v>
      </c>
      <c r="N8" s="50">
        <f t="shared" si="3"/>
        <v>4704</v>
      </c>
      <c r="O8" s="84" t="s">
        <v>87</v>
      </c>
    </row>
    <row r="9" spans="1:15" s="24" customFormat="1" ht="30" customHeight="1" x14ac:dyDescent="0.3">
      <c r="A9" s="14" t="s">
        <v>18</v>
      </c>
      <c r="B9" s="44" t="s">
        <v>104</v>
      </c>
      <c r="C9" s="16" t="s">
        <v>100</v>
      </c>
      <c r="D9" s="108" t="s">
        <v>105</v>
      </c>
      <c r="E9" s="48">
        <v>16</v>
      </c>
      <c r="F9" s="49">
        <v>226</v>
      </c>
      <c r="G9" s="50">
        <f t="shared" si="0"/>
        <v>3616</v>
      </c>
      <c r="H9" s="51">
        <v>9</v>
      </c>
      <c r="I9" s="50">
        <f t="shared" si="1"/>
        <v>144</v>
      </c>
      <c r="J9" s="50">
        <v>0</v>
      </c>
      <c r="K9" s="52">
        <f t="shared" si="2"/>
        <v>0</v>
      </c>
      <c r="L9" s="52">
        <v>0</v>
      </c>
      <c r="M9" s="52">
        <v>848</v>
      </c>
      <c r="N9" s="50">
        <f t="shared" si="3"/>
        <v>4320</v>
      </c>
      <c r="O9" s="84" t="s">
        <v>87</v>
      </c>
    </row>
    <row r="10" spans="1:15" s="24" customFormat="1" ht="30" customHeight="1" x14ac:dyDescent="0.3">
      <c r="A10" s="14" t="s">
        <v>18</v>
      </c>
      <c r="B10" s="44" t="s">
        <v>106</v>
      </c>
      <c r="C10" s="16" t="s">
        <v>100</v>
      </c>
      <c r="D10" s="108" t="s">
        <v>107</v>
      </c>
      <c r="E10" s="48">
        <v>16</v>
      </c>
      <c r="F10" s="49">
        <v>275</v>
      </c>
      <c r="G10" s="50">
        <f t="shared" si="0"/>
        <v>4400</v>
      </c>
      <c r="H10" s="51">
        <v>25</v>
      </c>
      <c r="I10" s="50">
        <f t="shared" si="1"/>
        <v>400</v>
      </c>
      <c r="J10" s="50">
        <v>0</v>
      </c>
      <c r="K10" s="52">
        <f t="shared" si="2"/>
        <v>0</v>
      </c>
      <c r="L10" s="52">
        <v>0</v>
      </c>
      <c r="M10" s="52">
        <v>1031</v>
      </c>
      <c r="N10" s="50">
        <f t="shared" si="3"/>
        <v>5031</v>
      </c>
      <c r="O10" s="84" t="s">
        <v>87</v>
      </c>
    </row>
    <row r="11" spans="1:15" s="24" customFormat="1" ht="30" customHeight="1" x14ac:dyDescent="0.3">
      <c r="A11" s="14" t="s">
        <v>18</v>
      </c>
      <c r="B11" s="44" t="s">
        <v>108</v>
      </c>
      <c r="C11" s="16" t="s">
        <v>100</v>
      </c>
      <c r="D11" s="85" t="s">
        <v>109</v>
      </c>
      <c r="E11" s="48">
        <v>16</v>
      </c>
      <c r="F11" s="49">
        <v>141</v>
      </c>
      <c r="G11" s="50">
        <f t="shared" si="0"/>
        <v>2256</v>
      </c>
      <c r="H11" s="51">
        <v>0</v>
      </c>
      <c r="I11" s="50">
        <f t="shared" si="1"/>
        <v>0</v>
      </c>
      <c r="J11" s="50">
        <v>4</v>
      </c>
      <c r="K11" s="52">
        <f t="shared" si="2"/>
        <v>64</v>
      </c>
      <c r="L11" s="52">
        <v>105</v>
      </c>
      <c r="M11" s="52">
        <v>529</v>
      </c>
      <c r="N11" s="50">
        <f t="shared" si="3"/>
        <v>2744</v>
      </c>
      <c r="O11" s="84" t="s">
        <v>87</v>
      </c>
    </row>
    <row r="12" spans="1:15" s="24" customFormat="1" ht="30" customHeight="1" x14ac:dyDescent="0.3">
      <c r="A12" s="14" t="s">
        <v>18</v>
      </c>
      <c r="B12" s="44" t="s">
        <v>110</v>
      </c>
      <c r="C12" s="16" t="s">
        <v>100</v>
      </c>
      <c r="D12" s="85" t="s">
        <v>111</v>
      </c>
      <c r="E12" s="48">
        <v>16</v>
      </c>
      <c r="F12" s="49">
        <v>206</v>
      </c>
      <c r="G12" s="50">
        <f t="shared" si="0"/>
        <v>3296</v>
      </c>
      <c r="H12" s="50">
        <v>6</v>
      </c>
      <c r="I12" s="50">
        <f t="shared" si="1"/>
        <v>96</v>
      </c>
      <c r="J12" s="50">
        <v>0</v>
      </c>
      <c r="K12" s="52">
        <f t="shared" si="2"/>
        <v>0</v>
      </c>
      <c r="L12" s="52">
        <v>126</v>
      </c>
      <c r="M12" s="52">
        <v>773</v>
      </c>
      <c r="N12" s="50">
        <f t="shared" si="3"/>
        <v>3847</v>
      </c>
      <c r="O12" s="84" t="s">
        <v>87</v>
      </c>
    </row>
    <row r="13" spans="1:15" s="24" customFormat="1" ht="30" customHeight="1" thickBot="1" x14ac:dyDescent="0.35">
      <c r="A13" s="14" t="s">
        <v>18</v>
      </c>
      <c r="B13" s="109" t="s">
        <v>112</v>
      </c>
      <c r="C13" s="16" t="s">
        <v>100</v>
      </c>
      <c r="D13" s="85" t="s">
        <v>111</v>
      </c>
      <c r="E13" s="48">
        <v>16</v>
      </c>
      <c r="F13" s="49">
        <v>206</v>
      </c>
      <c r="G13" s="280">
        <f t="shared" si="0"/>
        <v>3296</v>
      </c>
      <c r="H13" s="280">
        <v>6</v>
      </c>
      <c r="I13" s="280">
        <f t="shared" si="1"/>
        <v>96</v>
      </c>
      <c r="J13" s="280">
        <v>0</v>
      </c>
      <c r="K13" s="282">
        <f t="shared" si="2"/>
        <v>0</v>
      </c>
      <c r="L13" s="282">
        <v>126</v>
      </c>
      <c r="M13" s="280">
        <v>773</v>
      </c>
      <c r="N13" s="280">
        <f t="shared" si="3"/>
        <v>3847</v>
      </c>
      <c r="O13" s="84" t="s">
        <v>87</v>
      </c>
    </row>
    <row r="14" spans="1:15" s="24" customFormat="1" ht="30" customHeight="1" thickTop="1" x14ac:dyDescent="0.3">
      <c r="A14" s="14"/>
      <c r="B14" s="97" t="s">
        <v>16</v>
      </c>
      <c r="C14" s="98"/>
      <c r="D14" s="99"/>
      <c r="E14" s="100"/>
      <c r="F14" s="101"/>
      <c r="G14" s="101">
        <f t="shared" ref="G14:N14" si="4">SUM(G7:G13)</f>
        <v>27184</v>
      </c>
      <c r="H14" s="101">
        <f t="shared" si="4"/>
        <v>115</v>
      </c>
      <c r="I14" s="101">
        <f t="shared" si="4"/>
        <v>1840</v>
      </c>
      <c r="J14" s="101">
        <f t="shared" si="4"/>
        <v>4</v>
      </c>
      <c r="K14" s="101">
        <f t="shared" si="4"/>
        <v>64</v>
      </c>
      <c r="L14" s="101">
        <f t="shared" si="4"/>
        <v>357</v>
      </c>
      <c r="M14" s="101">
        <f t="shared" si="4"/>
        <v>6373</v>
      </c>
      <c r="N14" s="101">
        <f t="shared" si="4"/>
        <v>31424</v>
      </c>
      <c r="O14" s="102"/>
    </row>
    <row r="15" spans="1:15" s="24" customFormat="1" ht="22.5" customHeight="1" thickBot="1" x14ac:dyDescent="0.35">
      <c r="A15" s="103"/>
      <c r="B15" s="58"/>
      <c r="C15" s="104"/>
      <c r="D15" s="105"/>
      <c r="E15" s="58"/>
      <c r="F15" s="58"/>
      <c r="G15" s="106"/>
      <c r="H15" s="106"/>
      <c r="I15" s="106"/>
      <c r="J15" s="106"/>
      <c r="K15" s="106"/>
      <c r="L15" s="106"/>
      <c r="M15" s="106"/>
      <c r="N15" s="106"/>
      <c r="O15" s="107"/>
    </row>
    <row r="16" spans="1:15" s="24" customFormat="1" ht="22.5" customHeight="1" thickTop="1" x14ac:dyDescent="0.3">
      <c r="N16" s="63"/>
    </row>
    <row r="17" spans="1:14" s="24" customFormat="1" ht="21.75" customHeight="1" x14ac:dyDescent="0.3">
      <c r="B17" s="62" t="s">
        <v>32</v>
      </c>
      <c r="C17" s="62"/>
      <c r="G17" s="63"/>
      <c r="H17" s="63"/>
      <c r="I17" s="24" t="s">
        <v>33</v>
      </c>
    </row>
    <row r="18" spans="1:14" s="24" customFormat="1" ht="22.5" customHeight="1" x14ac:dyDescent="0.3">
      <c r="B18" s="62"/>
      <c r="C18" s="62"/>
    </row>
    <row r="19" spans="1:14" ht="14.45" customHeight="1" x14ac:dyDescent="0.3">
      <c r="A19" s="24"/>
      <c r="B19" s="62"/>
      <c r="C19" s="6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4.45" customHeight="1" x14ac:dyDescent="0.3">
      <c r="A20" s="24"/>
      <c r="B20" s="62" t="s">
        <v>34</v>
      </c>
      <c r="C20" s="62"/>
      <c r="D20" s="24"/>
      <c r="E20" s="24"/>
      <c r="F20" s="24"/>
      <c r="G20" s="24"/>
      <c r="H20" s="24"/>
      <c r="I20" s="64" t="s">
        <v>35</v>
      </c>
      <c r="J20" s="95"/>
      <c r="K20" s="95"/>
      <c r="L20" s="95"/>
      <c r="M20" s="95"/>
      <c r="N20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5" workbookViewId="0">
      <selection activeCell="E5" sqref="E5:E15"/>
    </sheetView>
  </sheetViews>
  <sheetFormatPr baseColWidth="10" defaultRowHeight="12.75" x14ac:dyDescent="0.2"/>
  <cols>
    <col min="1" max="1" width="8.7109375" style="1"/>
    <col min="2" max="2" width="25.28515625" style="1" customWidth="1"/>
    <col min="3" max="3" width="12.7109375" style="1"/>
    <col min="4" max="4" width="13.7109375" style="110" customWidth="1"/>
    <col min="5" max="5" width="5.7109375" style="1"/>
    <col min="6" max="6" width="7.7109375" style="1"/>
    <col min="7" max="7" width="9.7109375" style="1"/>
    <col min="8" max="8" width="0" style="1" hidden="1"/>
    <col min="9" max="9" width="10.85546875" style="1"/>
    <col min="10" max="10" width="0" style="1" hidden="1"/>
    <col min="11" max="13" width="8.7109375" style="1"/>
    <col min="14" max="14" width="10.28515625" style="1"/>
    <col min="15" max="15" width="29.7109375" style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4.1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114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0" customHeight="1" thickTop="1" x14ac:dyDescent="0.3">
      <c r="A6" s="115" t="s">
        <v>115</v>
      </c>
      <c r="B6" s="116" t="s">
        <v>116</v>
      </c>
      <c r="C6" s="116"/>
      <c r="D6" s="117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0" customHeight="1" x14ac:dyDescent="0.3">
      <c r="A7" s="115" t="s">
        <v>115</v>
      </c>
      <c r="B7" s="118" t="s">
        <v>116</v>
      </c>
      <c r="C7" s="118"/>
      <c r="D7" s="119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0" customHeight="1" x14ac:dyDescent="0.3">
      <c r="A8" s="87" t="s">
        <v>115</v>
      </c>
      <c r="B8" s="44" t="s">
        <v>117</v>
      </c>
      <c r="C8" s="85" t="s">
        <v>118</v>
      </c>
      <c r="D8" s="17" t="s">
        <v>119</v>
      </c>
      <c r="E8" s="48">
        <v>16</v>
      </c>
      <c r="F8" s="49">
        <v>194</v>
      </c>
      <c r="G8" s="50">
        <f t="shared" ref="G8:G13" si="0">E8*F8</f>
        <v>3104</v>
      </c>
      <c r="H8" s="51">
        <v>5</v>
      </c>
      <c r="I8" s="50">
        <f t="shared" ref="I8:I13" si="1">E8*H8</f>
        <v>80</v>
      </c>
      <c r="J8" s="50">
        <v>0</v>
      </c>
      <c r="K8" s="50">
        <f>+E8*J8</f>
        <v>0</v>
      </c>
      <c r="L8" s="50">
        <v>0</v>
      </c>
      <c r="M8" s="50">
        <v>300</v>
      </c>
      <c r="N8" s="50">
        <f t="shared" ref="N8:N14" si="2">+G8-I8+K8-L8+M8</f>
        <v>3324</v>
      </c>
      <c r="O8" s="120" t="s">
        <v>120</v>
      </c>
    </row>
    <row r="9" spans="1:15" s="24" customFormat="1" ht="30" customHeight="1" x14ac:dyDescent="0.3">
      <c r="A9" s="87" t="s">
        <v>115</v>
      </c>
      <c r="B9" s="44" t="s">
        <v>121</v>
      </c>
      <c r="C9" s="85" t="s">
        <v>118</v>
      </c>
      <c r="D9" s="17" t="s">
        <v>122</v>
      </c>
      <c r="E9" s="48">
        <v>16</v>
      </c>
      <c r="F9" s="49">
        <v>194</v>
      </c>
      <c r="G9" s="50">
        <f t="shared" si="0"/>
        <v>3104</v>
      </c>
      <c r="H9" s="51">
        <v>5</v>
      </c>
      <c r="I9" s="50">
        <f t="shared" si="1"/>
        <v>80</v>
      </c>
      <c r="J9" s="50">
        <v>0</v>
      </c>
      <c r="K9" s="50">
        <f>+E9*J9</f>
        <v>0</v>
      </c>
      <c r="L9" s="50">
        <v>0</v>
      </c>
      <c r="M9" s="50">
        <v>300</v>
      </c>
      <c r="N9" s="50">
        <f t="shared" si="2"/>
        <v>3324</v>
      </c>
      <c r="O9" s="120" t="s">
        <v>120</v>
      </c>
    </row>
    <row r="10" spans="1:15" s="24" customFormat="1" ht="30" customHeight="1" x14ac:dyDescent="0.3">
      <c r="A10" s="87" t="s">
        <v>115</v>
      </c>
      <c r="B10" s="44" t="s">
        <v>123</v>
      </c>
      <c r="C10" s="85" t="s">
        <v>118</v>
      </c>
      <c r="D10" s="17" t="s">
        <v>124</v>
      </c>
      <c r="E10" s="48">
        <v>16</v>
      </c>
      <c r="F10" s="56">
        <v>57</v>
      </c>
      <c r="G10" s="50">
        <f t="shared" si="0"/>
        <v>912</v>
      </c>
      <c r="H10" s="51">
        <v>0</v>
      </c>
      <c r="I10" s="50">
        <f t="shared" si="1"/>
        <v>0</v>
      </c>
      <c r="J10" s="50">
        <v>10</v>
      </c>
      <c r="K10" s="50">
        <f>+E10*J10</f>
        <v>160</v>
      </c>
      <c r="L10" s="50">
        <v>0</v>
      </c>
      <c r="M10" s="50">
        <v>100</v>
      </c>
      <c r="N10" s="50">
        <f t="shared" si="2"/>
        <v>1172</v>
      </c>
      <c r="O10" s="120" t="s">
        <v>120</v>
      </c>
    </row>
    <row r="11" spans="1:15" s="24" customFormat="1" ht="30" customHeight="1" x14ac:dyDescent="0.3">
      <c r="A11" s="87" t="s">
        <v>115</v>
      </c>
      <c r="B11" s="44" t="s">
        <v>125</v>
      </c>
      <c r="C11" s="85" t="s">
        <v>118</v>
      </c>
      <c r="D11" s="17" t="s">
        <v>126</v>
      </c>
      <c r="E11" s="48">
        <v>16</v>
      </c>
      <c r="F11" s="49">
        <v>188</v>
      </c>
      <c r="G11" s="50">
        <f t="shared" si="0"/>
        <v>3008</v>
      </c>
      <c r="H11" s="50">
        <v>4</v>
      </c>
      <c r="I11" s="50">
        <f t="shared" si="1"/>
        <v>64</v>
      </c>
      <c r="J11" s="50">
        <v>0</v>
      </c>
      <c r="K11" s="50">
        <f>+E11*J11</f>
        <v>0</v>
      </c>
      <c r="L11" s="50">
        <v>142</v>
      </c>
      <c r="M11" s="50">
        <f>+F11*15*0.25</f>
        <v>705</v>
      </c>
      <c r="N11" s="50">
        <f t="shared" si="2"/>
        <v>3507</v>
      </c>
      <c r="O11" s="120" t="s">
        <v>120</v>
      </c>
    </row>
    <row r="12" spans="1:15" s="24" customFormat="1" ht="30" customHeight="1" x14ac:dyDescent="0.3">
      <c r="A12" s="87" t="s">
        <v>115</v>
      </c>
      <c r="B12" s="44" t="s">
        <v>127</v>
      </c>
      <c r="C12" s="85" t="s">
        <v>118</v>
      </c>
      <c r="D12" s="17" t="s">
        <v>128</v>
      </c>
      <c r="E12" s="48">
        <v>16</v>
      </c>
      <c r="F12" s="49">
        <v>188</v>
      </c>
      <c r="G12" s="50">
        <f t="shared" si="0"/>
        <v>3008</v>
      </c>
      <c r="H12" s="50">
        <v>4</v>
      </c>
      <c r="I12" s="50">
        <f t="shared" si="1"/>
        <v>64</v>
      </c>
      <c r="J12" s="50">
        <v>0</v>
      </c>
      <c r="K12" s="50">
        <f>J12*E12</f>
        <v>0</v>
      </c>
      <c r="L12" s="50">
        <v>142</v>
      </c>
      <c r="M12" s="50">
        <f>+F12*15*0.25</f>
        <v>705</v>
      </c>
      <c r="N12" s="50">
        <f t="shared" si="2"/>
        <v>3507</v>
      </c>
      <c r="O12" s="120" t="s">
        <v>120</v>
      </c>
    </row>
    <row r="13" spans="1:15" s="24" customFormat="1" ht="30" customHeight="1" x14ac:dyDescent="0.3">
      <c r="A13" s="87" t="s">
        <v>115</v>
      </c>
      <c r="B13" s="44" t="s">
        <v>129</v>
      </c>
      <c r="C13" s="121" t="s">
        <v>118</v>
      </c>
      <c r="D13" s="17" t="s">
        <v>130</v>
      </c>
      <c r="E13" s="48">
        <v>16</v>
      </c>
      <c r="F13" s="49">
        <v>86</v>
      </c>
      <c r="G13" s="50">
        <f t="shared" si="0"/>
        <v>1376</v>
      </c>
      <c r="H13" s="50">
        <v>0</v>
      </c>
      <c r="I13" s="50">
        <f t="shared" si="1"/>
        <v>0</v>
      </c>
      <c r="J13" s="51">
        <v>8</v>
      </c>
      <c r="K13" s="50">
        <f>+E13*J13</f>
        <v>128</v>
      </c>
      <c r="L13" s="50">
        <v>0</v>
      </c>
      <c r="M13" s="50">
        <v>162</v>
      </c>
      <c r="N13" s="50">
        <f t="shared" si="2"/>
        <v>1666</v>
      </c>
      <c r="O13" s="120" t="s">
        <v>120</v>
      </c>
    </row>
    <row r="14" spans="1:15" s="24" customFormat="1" ht="30" customHeight="1" thickBot="1" x14ac:dyDescent="0.35">
      <c r="A14" s="87" t="s">
        <v>115</v>
      </c>
      <c r="B14" s="122" t="s">
        <v>131</v>
      </c>
      <c r="C14" s="121" t="s">
        <v>118</v>
      </c>
      <c r="D14" s="88" t="s">
        <v>132</v>
      </c>
      <c r="E14" s="48">
        <v>16</v>
      </c>
      <c r="F14" s="56">
        <v>72</v>
      </c>
      <c r="G14" s="280">
        <f>+E14*F14</f>
        <v>1152</v>
      </c>
      <c r="H14" s="280">
        <v>0</v>
      </c>
      <c r="I14" s="280">
        <f>+E14*H14</f>
        <v>0</v>
      </c>
      <c r="J14" s="283">
        <v>10</v>
      </c>
      <c r="K14" s="282">
        <f>+E14*J14</f>
        <v>160</v>
      </c>
      <c r="L14" s="282">
        <v>0</v>
      </c>
      <c r="M14" s="280">
        <f>+F14*15*0.25</f>
        <v>270</v>
      </c>
      <c r="N14" s="280">
        <f t="shared" si="2"/>
        <v>1582</v>
      </c>
      <c r="O14" s="120" t="s">
        <v>120</v>
      </c>
    </row>
    <row r="15" spans="1:15" s="24" customFormat="1" ht="30" customHeight="1" thickTop="1" thickBot="1" x14ac:dyDescent="0.35">
      <c r="A15" s="123"/>
      <c r="B15" s="89" t="s">
        <v>16</v>
      </c>
      <c r="C15" s="89"/>
      <c r="D15" s="124"/>
      <c r="E15" s="125"/>
      <c r="F15" s="126"/>
      <c r="G15" s="126">
        <f>SUM(G8:G14)</f>
        <v>15664</v>
      </c>
      <c r="H15" s="126">
        <f>SUM(H11:H14)</f>
        <v>8</v>
      </c>
      <c r="I15" s="126">
        <f t="shared" ref="I15:N15" si="3">SUM(I8:I14)</f>
        <v>288</v>
      </c>
      <c r="J15" s="126">
        <f t="shared" si="3"/>
        <v>28</v>
      </c>
      <c r="K15" s="126">
        <f t="shared" si="3"/>
        <v>448</v>
      </c>
      <c r="L15" s="126">
        <f t="shared" si="3"/>
        <v>284</v>
      </c>
      <c r="M15" s="126">
        <f t="shared" si="3"/>
        <v>2542</v>
      </c>
      <c r="N15" s="126">
        <f t="shared" si="3"/>
        <v>18082</v>
      </c>
      <c r="O15" s="107"/>
    </row>
    <row r="16" spans="1:15" s="24" customFormat="1" ht="22.5" customHeight="1" thickTop="1" x14ac:dyDescent="0.3">
      <c r="D16" s="95"/>
    </row>
    <row r="17" spans="1:14" s="24" customFormat="1" ht="22.5" customHeight="1" x14ac:dyDescent="0.3">
      <c r="B17" s="62" t="s">
        <v>32</v>
      </c>
      <c r="C17" s="62"/>
      <c r="D17" s="95"/>
      <c r="G17" s="63"/>
      <c r="H17" s="63"/>
      <c r="I17" s="24" t="s">
        <v>33</v>
      </c>
    </row>
    <row r="18" spans="1:14" s="24" customFormat="1" ht="21.75" customHeight="1" x14ac:dyDescent="0.3">
      <c r="B18" s="62"/>
      <c r="C18" s="62"/>
      <c r="D18" s="95"/>
    </row>
    <row r="19" spans="1:14" s="24" customFormat="1" ht="22.5" customHeight="1" x14ac:dyDescent="0.3">
      <c r="B19" s="62"/>
      <c r="C19" s="62"/>
      <c r="D19" s="95"/>
    </row>
    <row r="20" spans="1:14" ht="14.45" customHeight="1" x14ac:dyDescent="0.3">
      <c r="A20" s="24"/>
      <c r="B20" s="62" t="s">
        <v>34</v>
      </c>
      <c r="C20" s="62"/>
      <c r="D20" s="95"/>
      <c r="E20" s="24"/>
      <c r="F20" s="24"/>
      <c r="G20" s="24"/>
      <c r="H20" s="24"/>
      <c r="I20" s="64" t="s">
        <v>35</v>
      </c>
      <c r="J20" s="95"/>
      <c r="K20" s="95"/>
      <c r="L20" s="95"/>
      <c r="M20" s="95"/>
      <c r="N20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workbookViewId="0">
      <selection activeCell="E5" sqref="E5:E13"/>
    </sheetView>
  </sheetViews>
  <sheetFormatPr baseColWidth="10" defaultRowHeight="12.75" x14ac:dyDescent="0.2"/>
  <cols>
    <col min="1" max="1" width="8.7109375" style="1"/>
    <col min="2" max="2" width="29.140625" style="1"/>
    <col min="3" max="3" width="12.7109375" style="1"/>
    <col min="4" max="4" width="12.140625" style="110"/>
    <col min="5" max="5" width="5.7109375" style="1"/>
    <col min="6" max="6" width="7.7109375" style="1"/>
    <col min="7" max="7" width="9.7109375" style="1"/>
    <col min="8" max="8" width="0" style="1" hidden="1"/>
    <col min="9" max="9" width="10.85546875" style="1"/>
    <col min="10" max="10" width="0" style="1" hidden="1"/>
    <col min="11" max="13" width="8.7109375" style="1"/>
    <col min="14" max="14" width="10.28515625" style="1"/>
    <col min="15" max="15" width="25.7109375" style="1" customWidth="1"/>
    <col min="16" max="1024" width="11.5703125" style="1"/>
  </cols>
  <sheetData>
    <row r="1" spans="1:15" s="2" customFormat="1" ht="18" customHeight="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" customFormat="1" ht="18" customHeight="1" x14ac:dyDescent="0.25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s="2" customFormat="1" ht="18" customHeight="1" x14ac:dyDescent="0.2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s="2" customFormat="1" ht="18.600000000000001" customHeight="1" thickBot="1" x14ac:dyDescent="0.3">
      <c r="A4" s="296" t="s">
        <v>478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34.15" customHeight="1" thickTop="1" thickBot="1" x14ac:dyDescent="0.3">
      <c r="A5" s="111" t="s">
        <v>4</v>
      </c>
      <c r="B5" s="112" t="s">
        <v>5</v>
      </c>
      <c r="C5" s="112" t="s">
        <v>6</v>
      </c>
      <c r="D5" s="112" t="s">
        <v>7</v>
      </c>
      <c r="E5" s="113" t="s">
        <v>8</v>
      </c>
      <c r="F5" s="113" t="s">
        <v>9</v>
      </c>
      <c r="G5" s="113" t="s">
        <v>10</v>
      </c>
      <c r="H5" s="113" t="s">
        <v>11</v>
      </c>
      <c r="I5" s="113" t="s">
        <v>12</v>
      </c>
      <c r="J5" s="39" t="s">
        <v>113</v>
      </c>
      <c r="K5" s="39" t="s">
        <v>114</v>
      </c>
      <c r="L5" s="39" t="s">
        <v>14</v>
      </c>
      <c r="M5" s="39" t="s">
        <v>15</v>
      </c>
      <c r="N5" s="113" t="s">
        <v>16</v>
      </c>
      <c r="O5" s="114" t="s">
        <v>17</v>
      </c>
    </row>
    <row r="6" spans="1:15" s="24" customFormat="1" ht="31.15" customHeight="1" thickTop="1" x14ac:dyDescent="0.3">
      <c r="A6" s="115" t="s">
        <v>115</v>
      </c>
      <c r="B6" s="116" t="s">
        <v>116</v>
      </c>
      <c r="C6" s="116"/>
      <c r="D6" s="117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s="24" customFormat="1" ht="31.15" customHeight="1" x14ac:dyDescent="0.3">
      <c r="A7" s="115" t="s">
        <v>115</v>
      </c>
      <c r="B7" s="118" t="s">
        <v>116</v>
      </c>
      <c r="C7" s="118"/>
      <c r="D7" s="119"/>
      <c r="E7" s="47"/>
      <c r="F7" s="47"/>
      <c r="G7" s="50"/>
      <c r="H7" s="50"/>
      <c r="I7" s="50"/>
      <c r="J7" s="50"/>
      <c r="K7" s="50"/>
      <c r="L7" s="50"/>
      <c r="M7" s="50"/>
      <c r="N7" s="50"/>
      <c r="O7" s="84"/>
    </row>
    <row r="8" spans="1:15" s="24" customFormat="1" ht="31.15" customHeight="1" x14ac:dyDescent="0.3">
      <c r="A8" s="87" t="s">
        <v>115</v>
      </c>
      <c r="B8" s="44" t="s">
        <v>133</v>
      </c>
      <c r="C8" s="85" t="s">
        <v>118</v>
      </c>
      <c r="D8" s="17" t="s">
        <v>134</v>
      </c>
      <c r="E8" s="48">
        <v>16</v>
      </c>
      <c r="F8" s="49">
        <v>50</v>
      </c>
      <c r="G8" s="50">
        <f>E8*F8</f>
        <v>800</v>
      </c>
      <c r="H8" s="50">
        <v>0</v>
      </c>
      <c r="I8" s="50">
        <f>E8*H8</f>
        <v>0</v>
      </c>
      <c r="J8" s="51">
        <v>11</v>
      </c>
      <c r="K8" s="50">
        <f>+E8*J8</f>
        <v>176</v>
      </c>
      <c r="L8" s="50">
        <v>0</v>
      </c>
      <c r="M8" s="50">
        <v>188</v>
      </c>
      <c r="N8" s="50">
        <f>+G8-I8+K8-L8+M8</f>
        <v>1164</v>
      </c>
      <c r="O8" s="287" t="s">
        <v>120</v>
      </c>
    </row>
    <row r="9" spans="1:15" s="24" customFormat="1" ht="31.15" customHeight="1" x14ac:dyDescent="0.3">
      <c r="A9" s="87" t="s">
        <v>115</v>
      </c>
      <c r="B9" s="44" t="s">
        <v>135</v>
      </c>
      <c r="C9" s="85" t="s">
        <v>118</v>
      </c>
      <c r="D9" s="17" t="s">
        <v>134</v>
      </c>
      <c r="E9" s="48">
        <v>16</v>
      </c>
      <c r="F9" s="49">
        <v>50</v>
      </c>
      <c r="G9" s="50">
        <f>E9*F9</f>
        <v>800</v>
      </c>
      <c r="H9" s="50">
        <v>0</v>
      </c>
      <c r="I9" s="50">
        <f>E9*H9</f>
        <v>0</v>
      </c>
      <c r="J9" s="51">
        <v>11</v>
      </c>
      <c r="K9" s="50">
        <f>+E9*J9</f>
        <v>176</v>
      </c>
      <c r="L9" s="50">
        <v>44</v>
      </c>
      <c r="M9" s="50">
        <v>188</v>
      </c>
      <c r="N9" s="50">
        <f>+G9-I9+K9-L9+M9</f>
        <v>1120</v>
      </c>
      <c r="O9" s="287" t="s">
        <v>120</v>
      </c>
    </row>
    <row r="10" spans="1:15" s="24" customFormat="1" ht="31.15" customHeight="1" x14ac:dyDescent="0.3">
      <c r="A10" s="87" t="s">
        <v>115</v>
      </c>
      <c r="B10" s="44" t="s">
        <v>136</v>
      </c>
      <c r="C10" s="85" t="s">
        <v>118</v>
      </c>
      <c r="D10" s="17" t="s">
        <v>137</v>
      </c>
      <c r="E10" s="48">
        <v>16</v>
      </c>
      <c r="F10" s="49">
        <v>50</v>
      </c>
      <c r="G10" s="50">
        <f>E10*F10</f>
        <v>800</v>
      </c>
      <c r="H10" s="50">
        <v>0</v>
      </c>
      <c r="I10" s="50">
        <f>E10*H10</f>
        <v>0</v>
      </c>
      <c r="J10" s="51">
        <v>11</v>
      </c>
      <c r="K10" s="50">
        <f>+E10*J10</f>
        <v>176</v>
      </c>
      <c r="L10" s="50">
        <v>78</v>
      </c>
      <c r="M10" s="50">
        <v>188</v>
      </c>
      <c r="N10" s="50">
        <f>+G10-I10+K10-L10+M10</f>
        <v>1086</v>
      </c>
      <c r="O10" s="287" t="s">
        <v>120</v>
      </c>
    </row>
    <row r="11" spans="1:15" s="24" customFormat="1" ht="31.15" customHeight="1" x14ac:dyDescent="0.3">
      <c r="A11" s="87" t="s">
        <v>115</v>
      </c>
      <c r="B11" s="44" t="s">
        <v>138</v>
      </c>
      <c r="C11" s="17" t="s">
        <v>118</v>
      </c>
      <c r="D11" s="17" t="s">
        <v>139</v>
      </c>
      <c r="E11" s="48">
        <v>16</v>
      </c>
      <c r="F11" s="49">
        <v>50</v>
      </c>
      <c r="G11" s="50">
        <f>E11*F11</f>
        <v>800</v>
      </c>
      <c r="H11" s="50">
        <v>0</v>
      </c>
      <c r="I11" s="50">
        <f>E11*H11</f>
        <v>0</v>
      </c>
      <c r="J11" s="51">
        <v>11</v>
      </c>
      <c r="K11" s="50">
        <f>+E11*J11</f>
        <v>176</v>
      </c>
      <c r="L11" s="50">
        <v>0</v>
      </c>
      <c r="M11" s="50">
        <v>188</v>
      </c>
      <c r="N11" s="50">
        <f>+G11-I11+K11-L11+M11</f>
        <v>1164</v>
      </c>
      <c r="O11" s="287" t="s">
        <v>120</v>
      </c>
    </row>
    <row r="12" spans="1:15" s="127" customFormat="1" ht="31.15" customHeight="1" thickBot="1" x14ac:dyDescent="0.35">
      <c r="A12" s="87" t="s">
        <v>115</v>
      </c>
      <c r="B12" s="15" t="s">
        <v>140</v>
      </c>
      <c r="C12" s="17" t="s">
        <v>118</v>
      </c>
      <c r="D12" s="17" t="s">
        <v>141</v>
      </c>
      <c r="E12" s="48">
        <v>16</v>
      </c>
      <c r="F12" s="49">
        <v>50</v>
      </c>
      <c r="G12" s="280">
        <f>E12*F12</f>
        <v>800</v>
      </c>
      <c r="H12" s="280">
        <v>0</v>
      </c>
      <c r="I12" s="280">
        <f>E12*H12</f>
        <v>0</v>
      </c>
      <c r="J12" s="285">
        <v>11</v>
      </c>
      <c r="K12" s="280">
        <f>+E12*J12</f>
        <v>176</v>
      </c>
      <c r="L12" s="282">
        <v>0</v>
      </c>
      <c r="M12" s="280">
        <v>188</v>
      </c>
      <c r="N12" s="280">
        <f>+G12-I12+K12-L12+M12</f>
        <v>1164</v>
      </c>
      <c r="O12" s="287" t="s">
        <v>120</v>
      </c>
    </row>
    <row r="13" spans="1:15" s="24" customFormat="1" ht="31.15" customHeight="1" thickTop="1" thickBot="1" x14ac:dyDescent="0.35">
      <c r="A13" s="123"/>
      <c r="B13" s="89" t="s">
        <v>16</v>
      </c>
      <c r="C13" s="89"/>
      <c r="D13" s="124"/>
      <c r="E13" s="125"/>
      <c r="F13" s="126"/>
      <c r="G13" s="126">
        <f t="shared" ref="G13:N13" si="0">SUM(G8:G12)</f>
        <v>4000</v>
      </c>
      <c r="H13" s="126">
        <f t="shared" si="0"/>
        <v>0</v>
      </c>
      <c r="I13" s="126">
        <f t="shared" si="0"/>
        <v>0</v>
      </c>
      <c r="J13" s="126">
        <f t="shared" si="0"/>
        <v>55</v>
      </c>
      <c r="K13" s="126">
        <f t="shared" si="0"/>
        <v>880</v>
      </c>
      <c r="L13" s="126">
        <f t="shared" si="0"/>
        <v>122</v>
      </c>
      <c r="M13" s="126">
        <f t="shared" si="0"/>
        <v>940</v>
      </c>
      <c r="N13" s="126">
        <f t="shared" si="0"/>
        <v>5698</v>
      </c>
      <c r="O13" s="107"/>
    </row>
    <row r="14" spans="1:15" s="24" customFormat="1" ht="22.5" customHeight="1" thickTop="1" x14ac:dyDescent="0.3">
      <c r="D14" s="95"/>
    </row>
    <row r="15" spans="1:15" s="24" customFormat="1" ht="22.5" customHeight="1" x14ac:dyDescent="0.3">
      <c r="B15" s="62" t="s">
        <v>32</v>
      </c>
      <c r="C15" s="62"/>
      <c r="D15" s="95"/>
      <c r="G15" s="63"/>
      <c r="H15" s="63"/>
      <c r="I15" s="24" t="s">
        <v>33</v>
      </c>
    </row>
    <row r="16" spans="1:15" s="24" customFormat="1" ht="21.75" customHeight="1" x14ac:dyDescent="0.3">
      <c r="B16" s="62"/>
      <c r="C16" s="62"/>
      <c r="D16" s="95"/>
    </row>
    <row r="17" spans="1:14" s="24" customFormat="1" ht="22.5" customHeight="1" x14ac:dyDescent="0.3">
      <c r="B17" s="62"/>
      <c r="C17" s="62"/>
      <c r="D17" s="95"/>
    </row>
    <row r="18" spans="1:14" ht="14.45" customHeight="1" x14ac:dyDescent="0.3">
      <c r="A18" s="24"/>
      <c r="B18" s="62" t="s">
        <v>34</v>
      </c>
      <c r="C18" s="62"/>
      <c r="D18" s="95"/>
      <c r="E18" s="24"/>
      <c r="F18" s="24"/>
      <c r="G18" s="24"/>
      <c r="H18" s="24"/>
      <c r="I18" s="64" t="s">
        <v>35</v>
      </c>
      <c r="J18" s="95"/>
      <c r="K18" s="95"/>
      <c r="L18" s="95"/>
      <c r="M18" s="95"/>
      <c r="N18" s="95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N-SEG PUB I</vt:lpstr>
      <vt:lpstr>N-SEG PUB II</vt:lpstr>
      <vt:lpstr>N-SEG PUB III</vt:lpstr>
      <vt:lpstr>N-SEP PUBIV</vt:lpstr>
      <vt:lpstr>N SEP PUB V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revision>0</cp:revision>
  <cp:lastPrinted>2016-01-25T15:54:06Z</cp:lastPrinted>
  <dcterms:created xsi:type="dcterms:W3CDTF">2001-11-17T02:29:52Z</dcterms:created>
  <dcterms:modified xsi:type="dcterms:W3CDTF">2016-02-23T16:33:49Z</dcterms:modified>
</cp:coreProperties>
</file>